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la501\Documents\research\manuscripts\co-authored papers\otto bliesner PMIP LIG\revision for COP\"/>
    </mc:Choice>
  </mc:AlternateContent>
  <xr:revisionPtr revIDLastSave="0" documentId="13_ncr:1_{160A9828-055C-4392-9020-D85EF2F65DB4}" xr6:coauthVersionLast="45" xr6:coauthVersionMax="45" xr10:uidLastSave="{00000000-0000-0000-0000-000000000000}"/>
  <bookViews>
    <workbookView xWindow="-110" yWindow="-110" windowWidth="18100" windowHeight="11020" xr2:uid="{78FA9430-7901-2F4A-BB80-8D684D58713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5" i="1" l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4" i="1"/>
  <c r="K10" i="1" l="1"/>
  <c r="J10" i="1"/>
  <c r="H10" i="1"/>
  <c r="G10" i="1"/>
  <c r="K9" i="1"/>
  <c r="J9" i="1"/>
  <c r="H9" i="1"/>
  <c r="G9" i="1"/>
  <c r="K8" i="1"/>
  <c r="J8" i="1"/>
  <c r="H8" i="1"/>
  <c r="G8" i="1"/>
  <c r="K7" i="1"/>
  <c r="J7" i="1"/>
  <c r="H7" i="1"/>
  <c r="G7" i="1"/>
  <c r="K6" i="1"/>
  <c r="J6" i="1"/>
  <c r="H6" i="1"/>
  <c r="G6" i="1"/>
  <c r="K5" i="1"/>
  <c r="J5" i="1"/>
  <c r="H5" i="1"/>
  <c r="G5" i="1"/>
  <c r="K4" i="1"/>
  <c r="J4" i="1"/>
  <c r="H4" i="1"/>
  <c r="G4" i="1"/>
</calcChain>
</file>

<file path=xl/sharedStrings.xml><?xml version="1.0" encoding="utf-8"?>
<sst xmlns="http://schemas.openxmlformats.org/spreadsheetml/2006/main" count="90" uniqueCount="63">
  <si>
    <t>Site Name</t>
  </si>
  <si>
    <t>Location</t>
  </si>
  <si>
    <t>Latitude</t>
  </si>
  <si>
    <t>Longitude</t>
  </si>
  <si>
    <t>Proxy</t>
  </si>
  <si>
    <t>Fog Lake</t>
  </si>
  <si>
    <t>Canada</t>
  </si>
  <si>
    <t>pollen</t>
  </si>
  <si>
    <t>chironomids</t>
  </si>
  <si>
    <t>Amarok Lake</t>
  </si>
  <si>
    <t>Lake CF8</t>
  </si>
  <si>
    <t>Wax Lips Lake</t>
  </si>
  <si>
    <t>Greenland</t>
  </si>
  <si>
    <t>Siberia</t>
  </si>
  <si>
    <t>Sokli</t>
  </si>
  <si>
    <t>La Grande Pile</t>
  </si>
  <si>
    <t>Imbramowice</t>
  </si>
  <si>
    <t>Eurach</t>
  </si>
  <si>
    <t>Jammertal</t>
  </si>
  <si>
    <t>Samerberg</t>
  </si>
  <si>
    <t>Les Echets</t>
  </si>
  <si>
    <t>Lago Grande di Monticchio</t>
  </si>
  <si>
    <t>Europe</t>
  </si>
  <si>
    <t>Anom-2SD</t>
  </si>
  <si>
    <t>Anom</t>
  </si>
  <si>
    <t>Anom+2SD</t>
  </si>
  <si>
    <t>ACCESS-ESM1-5</t>
  </si>
  <si>
    <t>AWI-ESM-1-1-LR</t>
  </si>
  <si>
    <t>CESM2</t>
  </si>
  <si>
    <t>CNRM-CM6-1</t>
  </si>
  <si>
    <t>EC-Earth3-LR</t>
  </si>
  <si>
    <t>FGOALS-f3-L</t>
  </si>
  <si>
    <t>FGOALS-g3</t>
  </si>
  <si>
    <t>GISS-E2-1-G</t>
  </si>
  <si>
    <t>HadGEM3-GC31-LL</t>
  </si>
  <si>
    <t>INM-CM4-8</t>
  </si>
  <si>
    <t>IPSL-CM6A-LR</t>
  </si>
  <si>
    <t>MIROC-ES2L</t>
  </si>
  <si>
    <t>MPI-ESM1-2-LR</t>
  </si>
  <si>
    <t>NESM3</t>
  </si>
  <si>
    <t>NorESM1-F</t>
  </si>
  <si>
    <t>NorESM2-LM</t>
  </si>
  <si>
    <t>pollen &amp; chironomids</t>
  </si>
  <si>
    <t>El'gygytgyn</t>
  </si>
  <si>
    <t xml:space="preserve">Finland </t>
  </si>
  <si>
    <t>Birch Creek</t>
  </si>
  <si>
    <t>Alaska</t>
  </si>
  <si>
    <t>beetles</t>
  </si>
  <si>
    <t>Koyukuk</t>
  </si>
  <si>
    <t>Anom-1SD</t>
  </si>
  <si>
    <t>Anom+1SD</t>
  </si>
  <si>
    <t>AWI-ESM-2-1-LR</t>
  </si>
  <si>
    <t>Table S6. NH terrestrial (40-90N) Summer</t>
  </si>
  <si>
    <t>MMM</t>
  </si>
  <si>
    <t>Compilation reference</t>
  </si>
  <si>
    <t>Brewer et al. 2008</t>
  </si>
  <si>
    <t>Melles et al. 2012</t>
  </si>
  <si>
    <t>McFarlin et al. 2018</t>
  </si>
  <si>
    <t>Bigelow et al. 2014</t>
  </si>
  <si>
    <t>Axford et al. 2011</t>
  </si>
  <si>
    <t>Fréchette et al. 2006</t>
  </si>
  <si>
    <t>Francis et al. 2006; Fréchette et al. 2006</t>
  </si>
  <si>
    <t>Plikk et al. 2019; Salonen et al.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</si>
</sst>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Helvetica Neue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/>
    </xf>
    <xf numFmtId="2" fontId="1" fillId="0" borderId="0" xfId="0" applyNumberFormat="1" applyFont="1" applyFill="1"/>
    <xf numFmtId="0" fontId="2" fillId="0" borderId="0" xfId="0" applyFont="1" applyFill="1"/>
    <xf numFmtId="0" fontId="3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Fill="1"/>
    <xf numFmtId="0" fontId="2" fillId="0" borderId="0" xfId="0" applyFont="1" applyFill="1" applyAlignment="1">
      <alignment horizontal="left"/>
    </xf>
    <xf numFmtId="2" fontId="0" fillId="0" borderId="0" xfId="0" applyNumberForma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/>
    <xf numFmtId="0" fontId="0" fillId="0" borderId="0" xfId="0" applyAlignment="1">
      <alignment horizontal="left" vertical="top"/>
    </xf>
    <xf numFmtId="0" fontId="5" fillId="0" borderId="1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21A3D-06F8-1B44-AEE1-8156FB4FC273}">
  <sheetPr>
    <pageSetUpPr fitToPage="1"/>
  </sheetPr>
  <dimension ref="A1:AD24"/>
  <sheetViews>
    <sheetView tabSelected="1" zoomScale="80" zoomScaleNormal="80" workbookViewId="0">
      <selection activeCell="L3" sqref="K3:L3"/>
    </sheetView>
  </sheetViews>
  <sheetFormatPr defaultColWidth="10.6640625" defaultRowHeight="15.5"/>
  <cols>
    <col min="1" max="1" width="33.33203125" style="16" customWidth="1"/>
    <col min="2" max="2" width="19.1640625" customWidth="1"/>
    <col min="6" max="6" width="18.1640625" customWidth="1"/>
    <col min="7" max="8" width="10.83203125" style="5"/>
    <col min="9" max="10" width="11" style="5" customWidth="1"/>
    <col min="11" max="11" width="13" style="5" customWidth="1"/>
    <col min="13" max="29" width="15.83203125" style="5" customWidth="1"/>
    <col min="30" max="30" width="10.83203125" style="5"/>
  </cols>
  <sheetData>
    <row r="1" spans="1:30" ht="18.5">
      <c r="B1" s="4" t="s">
        <v>52</v>
      </c>
    </row>
    <row r="3" spans="1:30" s="15" customFormat="1">
      <c r="A3" s="17" t="s">
        <v>54</v>
      </c>
      <c r="B3" s="12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3" t="s">
        <v>23</v>
      </c>
      <c r="H3" s="13" t="s">
        <v>49</v>
      </c>
      <c r="I3" s="14" t="s">
        <v>24</v>
      </c>
      <c r="J3" s="14" t="s">
        <v>50</v>
      </c>
      <c r="K3" s="14" t="s">
        <v>25</v>
      </c>
      <c r="M3" s="13" t="s">
        <v>26</v>
      </c>
      <c r="N3" s="13" t="s">
        <v>27</v>
      </c>
      <c r="O3" s="13" t="s">
        <v>51</v>
      </c>
      <c r="P3" s="13" t="s">
        <v>28</v>
      </c>
      <c r="Q3" s="13" t="s">
        <v>29</v>
      </c>
      <c r="R3" s="13" t="s">
        <v>30</v>
      </c>
      <c r="S3" s="13" t="s">
        <v>31</v>
      </c>
      <c r="T3" s="13" t="s">
        <v>32</v>
      </c>
      <c r="U3" s="13" t="s">
        <v>33</v>
      </c>
      <c r="V3" s="13" t="s">
        <v>34</v>
      </c>
      <c r="W3" s="13" t="s">
        <v>35</v>
      </c>
      <c r="X3" s="13" t="s">
        <v>36</v>
      </c>
      <c r="Y3" s="13" t="s">
        <v>37</v>
      </c>
      <c r="Z3" s="13" t="s">
        <v>38</v>
      </c>
      <c r="AA3" s="13" t="s">
        <v>39</v>
      </c>
      <c r="AB3" s="13" t="s">
        <v>40</v>
      </c>
      <c r="AC3" s="13" t="s">
        <v>41</v>
      </c>
      <c r="AD3" s="13" t="s">
        <v>53</v>
      </c>
    </row>
    <row r="4" spans="1:30">
      <c r="A4" s="16" t="s">
        <v>55</v>
      </c>
      <c r="B4" s="3" t="s">
        <v>15</v>
      </c>
      <c r="C4" s="3" t="s">
        <v>22</v>
      </c>
      <c r="D4" s="10">
        <v>47.73</v>
      </c>
      <c r="E4" s="10">
        <v>6.5</v>
      </c>
      <c r="F4" s="3" t="s">
        <v>7</v>
      </c>
      <c r="G4" s="11">
        <f>+I4-(2*1.52414)</f>
        <v>0.91072160680000103</v>
      </c>
      <c r="H4" s="11">
        <f>+I4-1.52414</f>
        <v>2.4348616068000011</v>
      </c>
      <c r="I4" s="11">
        <v>3.9590016068000011</v>
      </c>
      <c r="J4" s="11">
        <f>+I4+1.52414</f>
        <v>5.4831416068000012</v>
      </c>
      <c r="K4" s="11">
        <f>+I4+(2*1.52414)</f>
        <v>7.0072816068000012</v>
      </c>
      <c r="L4" s="2"/>
      <c r="M4" s="6">
        <v>7.68560314178466</v>
      </c>
      <c r="N4" s="6">
        <v>1.71092164516448</v>
      </c>
      <c r="O4" s="6">
        <v>3.3814396858215301</v>
      </c>
      <c r="P4" s="6">
        <v>4.8149771690368599</v>
      </c>
      <c r="Q4" s="6">
        <v>4.0733108520507804</v>
      </c>
      <c r="R4" s="6">
        <v>5.1353774070739702</v>
      </c>
      <c r="S4" s="6">
        <v>4.1631536483764604</v>
      </c>
      <c r="T4" s="6">
        <v>7.4854984283447203</v>
      </c>
      <c r="U4" s="6">
        <v>3.5570704936981201</v>
      </c>
      <c r="V4" s="6">
        <v>4.9195127487182599</v>
      </c>
      <c r="W4" s="6">
        <v>5.1255755424499503</v>
      </c>
      <c r="X4" s="6">
        <v>4.5045566558837802</v>
      </c>
      <c r="Y4" s="6">
        <v>3.39869165420532</v>
      </c>
      <c r="Z4" s="7">
        <v>3.2451028823852499</v>
      </c>
      <c r="AA4" s="6">
        <v>3.9985895156860298</v>
      </c>
      <c r="AB4" s="6">
        <v>5.1179256439208896</v>
      </c>
      <c r="AC4" s="6">
        <v>5.1743736267089799</v>
      </c>
      <c r="AD4" s="6">
        <f>AVERAGE(M4:AC4)</f>
        <v>4.5583341612535326</v>
      </c>
    </row>
    <row r="5" spans="1:30">
      <c r="A5" s="16" t="s">
        <v>55</v>
      </c>
      <c r="B5" s="3" t="s">
        <v>16</v>
      </c>
      <c r="C5" s="3" t="s">
        <v>22</v>
      </c>
      <c r="D5" s="10">
        <v>50.89</v>
      </c>
      <c r="E5" s="10">
        <v>16.579999999999998</v>
      </c>
      <c r="F5" s="3" t="s">
        <v>7</v>
      </c>
      <c r="G5" s="11">
        <f>+I5-(2*1.28721)</f>
        <v>0.38039330459999832</v>
      </c>
      <c r="H5" s="11">
        <f>+I5-1.28721</f>
        <v>1.6676033045999983</v>
      </c>
      <c r="I5" s="11">
        <v>2.9548133045999982</v>
      </c>
      <c r="J5" s="11">
        <f>+I5+1.28721</f>
        <v>4.2420233045999982</v>
      </c>
      <c r="K5" s="11">
        <f>+I5+(2*1.28721)</f>
        <v>5.5292333045999982</v>
      </c>
      <c r="L5" s="2"/>
      <c r="M5" s="6">
        <v>8.8998765945434499</v>
      </c>
      <c r="N5" s="6">
        <v>1.90182149410247</v>
      </c>
      <c r="O5" s="6">
        <v>3.6426713466644198</v>
      </c>
      <c r="P5" s="6">
        <v>5.7041211128234801</v>
      </c>
      <c r="Q5" s="6">
        <v>4.8967380523681596</v>
      </c>
      <c r="R5" s="6">
        <v>5.4635014533996502</v>
      </c>
      <c r="S5" s="6">
        <v>5.0667414665222097</v>
      </c>
      <c r="T5" s="6">
        <v>8.5333709716796804</v>
      </c>
      <c r="U5" s="6">
        <v>3.59864997863769</v>
      </c>
      <c r="V5" s="6">
        <v>5.3099737167358398</v>
      </c>
      <c r="W5" s="6">
        <v>5.5329670906066797</v>
      </c>
      <c r="X5" s="6">
        <v>5.9148874282836896</v>
      </c>
      <c r="Y5" s="6">
        <v>3.3218433856964098</v>
      </c>
      <c r="Z5" s="7">
        <v>3.1800274848938002</v>
      </c>
      <c r="AA5" s="6">
        <v>4.3981375694274902</v>
      </c>
      <c r="AB5" s="6">
        <v>5.7248764038085902</v>
      </c>
      <c r="AC5" s="6">
        <v>5.6182169914245597</v>
      </c>
      <c r="AD5" s="6">
        <f t="shared" ref="AD5:AD18" si="0">AVERAGE(M5:AC5)</f>
        <v>5.1004954436246042</v>
      </c>
    </row>
    <row r="6" spans="1:30">
      <c r="A6" s="16" t="s">
        <v>55</v>
      </c>
      <c r="B6" s="3" t="s">
        <v>17</v>
      </c>
      <c r="C6" s="3" t="s">
        <v>22</v>
      </c>
      <c r="D6" s="10">
        <v>47.78</v>
      </c>
      <c r="E6" s="10">
        <v>11.31</v>
      </c>
      <c r="F6" s="3" t="s">
        <v>7</v>
      </c>
      <c r="G6" s="11">
        <f>+I6-(2*2.04591)</f>
        <v>-3.1632004097999999</v>
      </c>
      <c r="H6" s="11">
        <f>+I6-2.04591</f>
        <v>-1.1172904097999998</v>
      </c>
      <c r="I6" s="11">
        <v>0.92861959020000029</v>
      </c>
      <c r="J6" s="11">
        <f>+I6+2.04591</f>
        <v>2.9745295902000004</v>
      </c>
      <c r="K6" s="11">
        <f>+I6+(2*2.04591)</f>
        <v>5.0204395902000005</v>
      </c>
      <c r="L6" s="2"/>
      <c r="M6" s="6">
        <v>6.4567456245422301</v>
      </c>
      <c r="N6" s="6">
        <v>1.9961121082305899</v>
      </c>
      <c r="O6" s="6">
        <v>3.6067597866058301</v>
      </c>
      <c r="P6" s="6">
        <v>5.0190672874450604</v>
      </c>
      <c r="Q6" s="6">
        <v>4.0340657234191797</v>
      </c>
      <c r="R6" s="6">
        <v>4.8993010520934996</v>
      </c>
      <c r="S6" s="6">
        <v>4.1973881721496502</v>
      </c>
      <c r="T6" s="6">
        <v>7.2724552154540998</v>
      </c>
      <c r="U6" s="6">
        <v>3.7518999576568599</v>
      </c>
      <c r="V6" s="6">
        <v>5.30083799362182</v>
      </c>
      <c r="W6" s="6">
        <v>5.5563006401062003</v>
      </c>
      <c r="X6" s="6">
        <v>4.8869237899780202</v>
      </c>
      <c r="Y6" s="6">
        <v>3.3118984699249201</v>
      </c>
      <c r="Z6" s="7">
        <v>3.61313104629517</v>
      </c>
      <c r="AA6" s="6">
        <v>4.3792457580566397</v>
      </c>
      <c r="AB6" s="6">
        <v>5.1836676597595197</v>
      </c>
      <c r="AC6" s="6">
        <v>5.4582495689392001</v>
      </c>
      <c r="AD6" s="6">
        <f t="shared" si="0"/>
        <v>4.6425911678987344</v>
      </c>
    </row>
    <row r="7" spans="1:30">
      <c r="A7" s="16" t="s">
        <v>55</v>
      </c>
      <c r="B7" s="3" t="s">
        <v>18</v>
      </c>
      <c r="C7" s="3" t="s">
        <v>22</v>
      </c>
      <c r="D7" s="10">
        <v>48.06</v>
      </c>
      <c r="E7" s="10">
        <v>9.5299999999999994</v>
      </c>
      <c r="F7" s="3" t="s">
        <v>7</v>
      </c>
      <c r="G7" s="11">
        <f>+I7-(2*1.83816)</f>
        <v>-4.3037028000010302E-3</v>
      </c>
      <c r="H7" s="11">
        <f>+I7-1.83816</f>
        <v>1.833856297199999</v>
      </c>
      <c r="I7" s="11">
        <v>3.672016297199999</v>
      </c>
      <c r="J7" s="11">
        <f>+I7+1.83816</f>
        <v>5.5101762971999992</v>
      </c>
      <c r="K7" s="11">
        <f>+I7+(2*1.83816)</f>
        <v>7.3483362971999995</v>
      </c>
      <c r="L7" s="2"/>
      <c r="M7" s="6">
        <v>7.3322849273681596</v>
      </c>
      <c r="N7" s="6">
        <v>1.99745392799377</v>
      </c>
      <c r="O7" s="6">
        <v>3.5586688518524099</v>
      </c>
      <c r="P7" s="6">
        <v>5.1218948364257804</v>
      </c>
      <c r="Q7" s="6">
        <v>4.3036875724792401</v>
      </c>
      <c r="R7" s="6">
        <v>5.1900639533996502</v>
      </c>
      <c r="S7" s="6">
        <v>4.3914709091186497</v>
      </c>
      <c r="T7" s="6">
        <v>7.6727333068847603</v>
      </c>
      <c r="U7" s="6">
        <v>3.6386189460754301</v>
      </c>
      <c r="V7" s="6">
        <v>5.0705146789550701</v>
      </c>
      <c r="W7" s="6">
        <v>5.4049119949340803</v>
      </c>
      <c r="X7" s="6">
        <v>4.9323487281799299</v>
      </c>
      <c r="Y7" s="6">
        <v>3.2198624610900799</v>
      </c>
      <c r="Z7" s="7">
        <v>3.4215216636657702</v>
      </c>
      <c r="AA7" s="6">
        <v>4.24649810791015</v>
      </c>
      <c r="AB7" s="6">
        <v>4.97943115234375</v>
      </c>
      <c r="AC7" s="6">
        <v>5.4308581352233798</v>
      </c>
      <c r="AD7" s="6">
        <f t="shared" si="0"/>
        <v>4.7007543619941217</v>
      </c>
    </row>
    <row r="8" spans="1:30">
      <c r="A8" s="16" t="s">
        <v>55</v>
      </c>
      <c r="B8" s="3" t="s">
        <v>19</v>
      </c>
      <c r="C8" s="3" t="s">
        <v>22</v>
      </c>
      <c r="D8" s="10">
        <v>47.75</v>
      </c>
      <c r="E8" s="10">
        <v>12.2</v>
      </c>
      <c r="F8" s="3" t="s">
        <v>7</v>
      </c>
      <c r="G8" s="11">
        <f>+I8-(2*1.50916)</f>
        <v>-2.6260366347999993</v>
      </c>
      <c r="H8" s="11">
        <f>+I8-1.50916</f>
        <v>-1.1168766347999992</v>
      </c>
      <c r="I8" s="11">
        <v>0.39228336520000084</v>
      </c>
      <c r="J8" s="11">
        <f>+I8+1.50916</f>
        <v>1.9014433652000009</v>
      </c>
      <c r="K8" s="11">
        <f>+I8+(2*1.50916)</f>
        <v>3.410603365200001</v>
      </c>
      <c r="L8" s="2"/>
      <c r="M8" s="6">
        <v>6.4280028343200604</v>
      </c>
      <c r="N8" s="6">
        <v>1.90662229061126</v>
      </c>
      <c r="O8" s="6">
        <v>3.6099650859832701</v>
      </c>
      <c r="P8" s="6">
        <v>5.2475872039794904</v>
      </c>
      <c r="Q8" s="6">
        <v>4.1281666755676198</v>
      </c>
      <c r="R8" s="6">
        <v>4.9269556999206499</v>
      </c>
      <c r="S8" s="6">
        <v>4.24633312225341</v>
      </c>
      <c r="T8" s="6">
        <v>7.2998342514037997</v>
      </c>
      <c r="U8" s="6">
        <v>3.8229784965515101</v>
      </c>
      <c r="V8" s="6">
        <v>5.3524227142333896</v>
      </c>
      <c r="W8" s="6">
        <v>5.7202248573303196</v>
      </c>
      <c r="X8" s="6">
        <v>4.66461181640625</v>
      </c>
      <c r="Y8" s="6">
        <v>3.2942190170288002</v>
      </c>
      <c r="Z8" s="7">
        <v>3.52535772323608</v>
      </c>
      <c r="AA8" s="6">
        <v>4.3266549110412598</v>
      </c>
      <c r="AB8" s="6">
        <v>5.2024760246276802</v>
      </c>
      <c r="AC8" s="6">
        <v>5.3953876495361301</v>
      </c>
      <c r="AD8" s="6">
        <f t="shared" si="0"/>
        <v>4.6528117867077059</v>
      </c>
    </row>
    <row r="9" spans="1:30">
      <c r="A9" s="16" t="s">
        <v>55</v>
      </c>
      <c r="B9" s="3" t="s">
        <v>20</v>
      </c>
      <c r="C9" s="3" t="s">
        <v>22</v>
      </c>
      <c r="D9" s="10">
        <v>45.83</v>
      </c>
      <c r="E9" s="10">
        <v>5</v>
      </c>
      <c r="F9" s="3" t="s">
        <v>7</v>
      </c>
      <c r="G9" s="11">
        <f>+I9-(2*1.28487)</f>
        <v>-3.053973704200001</v>
      </c>
      <c r="H9" s="11">
        <f>+I9-1.28487</f>
        <v>-1.7691037042000011</v>
      </c>
      <c r="I9" s="11">
        <v>-0.48423370420000111</v>
      </c>
      <c r="J9" s="11">
        <f>+I9+1.28487</f>
        <v>0.80063629579999884</v>
      </c>
      <c r="K9" s="11">
        <f>+I9+(2*1.28487)</f>
        <v>2.0855062957999988</v>
      </c>
      <c r="L9" s="2"/>
      <c r="M9" s="6">
        <v>8.1059236526489205</v>
      </c>
      <c r="N9" s="6">
        <v>2.0684502124786301</v>
      </c>
      <c r="O9" s="6">
        <v>4.0575027465820304</v>
      </c>
      <c r="P9" s="6">
        <v>6.4293432235717702</v>
      </c>
      <c r="Q9" s="6">
        <v>4.0225234031677202</v>
      </c>
      <c r="R9" s="6">
        <v>5.4992609024047798</v>
      </c>
      <c r="S9" s="6">
        <v>4.2705335617065403</v>
      </c>
      <c r="T9" s="6">
        <v>6.7180066108703604</v>
      </c>
      <c r="U9" s="6">
        <v>3.8120582103729199</v>
      </c>
      <c r="V9" s="6">
        <v>5.3935728073120099</v>
      </c>
      <c r="W9" s="6">
        <v>5.0633792877197203</v>
      </c>
      <c r="X9" s="6">
        <v>4.3786096572875897</v>
      </c>
      <c r="Y9" s="6">
        <v>3.5495517253875701</v>
      </c>
      <c r="Z9" s="7">
        <v>3.83764743804932</v>
      </c>
      <c r="AA9" s="6">
        <v>4.6496901512145996</v>
      </c>
      <c r="AB9" s="6">
        <v>5.2989020347595197</v>
      </c>
      <c r="AC9" s="6">
        <v>5.8032684326171804</v>
      </c>
      <c r="AD9" s="6">
        <f t="shared" si="0"/>
        <v>4.8798955328324229</v>
      </c>
    </row>
    <row r="10" spans="1:30">
      <c r="A10" s="16" t="s">
        <v>55</v>
      </c>
      <c r="B10" s="3" t="s">
        <v>21</v>
      </c>
      <c r="C10" s="3" t="s">
        <v>22</v>
      </c>
      <c r="D10" s="10">
        <v>40.94</v>
      </c>
      <c r="E10" s="10">
        <v>15.6</v>
      </c>
      <c r="F10" s="3" t="s">
        <v>7</v>
      </c>
      <c r="G10" s="11">
        <f>+I10-(2*1.19204)</f>
        <v>-2.0358972606000014</v>
      </c>
      <c r="H10" s="11">
        <f>+I10-1.19204</f>
        <v>-0.84385726060000144</v>
      </c>
      <c r="I10" s="11">
        <v>0.34818273939999855</v>
      </c>
      <c r="J10" s="11">
        <f>+I10+1.19204</f>
        <v>1.5402227393999985</v>
      </c>
      <c r="K10" s="11">
        <f>+I10+(2*1.19204)</f>
        <v>2.7322627393999985</v>
      </c>
      <c r="L10" s="2"/>
      <c r="M10" s="6">
        <v>5.3124375343322701</v>
      </c>
      <c r="N10" s="6">
        <v>3.16200494766235</v>
      </c>
      <c r="O10" s="6">
        <v>2.7410712242126398</v>
      </c>
      <c r="P10" s="6">
        <v>5.1148867607116699</v>
      </c>
      <c r="Q10" s="6">
        <v>5.0011873245239196</v>
      </c>
      <c r="R10" s="6">
        <v>5.6004991531371999</v>
      </c>
      <c r="S10" s="6">
        <v>3.7815058231353702</v>
      </c>
      <c r="T10" s="6">
        <v>4.8026013374328604</v>
      </c>
      <c r="U10" s="6">
        <v>3.7708203792571999</v>
      </c>
      <c r="V10" s="6">
        <v>5.6070919036865199</v>
      </c>
      <c r="W10" s="6">
        <v>4.9535284042358398</v>
      </c>
      <c r="X10" s="6">
        <v>4.8922042846679599</v>
      </c>
      <c r="Y10" s="6">
        <v>3.4859664440154998</v>
      </c>
      <c r="Z10" s="7">
        <v>3.3670382499694802</v>
      </c>
      <c r="AA10" s="6">
        <v>3.8531570434570299</v>
      </c>
      <c r="AB10" s="6">
        <v>5.2323875427245996</v>
      </c>
      <c r="AC10" s="6">
        <v>5.3294105529785103</v>
      </c>
      <c r="AD10" s="6">
        <f t="shared" si="0"/>
        <v>4.4710469947141718</v>
      </c>
    </row>
    <row r="11" spans="1:30">
      <c r="A11" s="16" t="s">
        <v>61</v>
      </c>
      <c r="B11" t="s">
        <v>5</v>
      </c>
      <c r="C11" t="s">
        <v>6</v>
      </c>
      <c r="D11" s="8">
        <v>67.183000000000007</v>
      </c>
      <c r="E11" s="8">
        <v>-63.25</v>
      </c>
      <c r="F11" s="5" t="s">
        <v>42</v>
      </c>
      <c r="G11" s="6">
        <v>2.9362700000000004</v>
      </c>
      <c r="H11" s="6">
        <v>4.4362700000000004</v>
      </c>
      <c r="I11" s="6">
        <v>5.9362700000000004</v>
      </c>
      <c r="J11" s="6">
        <v>7.4362700000000004</v>
      </c>
      <c r="K11" s="6">
        <v>8.9362700000000004</v>
      </c>
      <c r="L11" s="6"/>
      <c r="M11" s="6">
        <v>1.05798423290252</v>
      </c>
      <c r="N11" s="6">
        <v>1.10877001285552</v>
      </c>
      <c r="O11" s="6">
        <v>1.2414120435714699</v>
      </c>
      <c r="P11" s="6">
        <v>3.08675217628479</v>
      </c>
      <c r="Q11" s="6">
        <v>3.8960952758789</v>
      </c>
      <c r="R11" s="6">
        <v>7.5307159423828098</v>
      </c>
      <c r="S11" s="6">
        <v>1.88258063793182</v>
      </c>
      <c r="T11" s="6">
        <v>3.5300295352935702</v>
      </c>
      <c r="U11" s="6">
        <v>3.3313341140746999</v>
      </c>
      <c r="V11" s="6">
        <v>5.2362484931945801</v>
      </c>
      <c r="W11" s="6">
        <v>2.59126424789428</v>
      </c>
      <c r="X11" s="6">
        <v>2.9386842250823899</v>
      </c>
      <c r="Y11" s="6">
        <v>2.8031339645385698</v>
      </c>
      <c r="Z11" s="7">
        <v>1.3544386625289899</v>
      </c>
      <c r="AA11" s="6">
        <v>1.7930099964141799</v>
      </c>
      <c r="AB11" s="6">
        <v>2.0778012275695801</v>
      </c>
      <c r="AC11" s="6">
        <v>2.9091405868530198</v>
      </c>
      <c r="AD11" s="6">
        <f t="shared" si="0"/>
        <v>2.8452585514853932</v>
      </c>
    </row>
    <row r="12" spans="1:30">
      <c r="A12" s="16" t="s">
        <v>60</v>
      </c>
      <c r="B12" t="s">
        <v>9</v>
      </c>
      <c r="C12" t="s">
        <v>6</v>
      </c>
      <c r="D12" s="8">
        <v>66.266999999999996</v>
      </c>
      <c r="E12" s="8">
        <v>-65.75</v>
      </c>
      <c r="F12" s="1" t="s">
        <v>7</v>
      </c>
      <c r="G12" s="6">
        <v>3.3296200000000007</v>
      </c>
      <c r="H12" s="6">
        <v>4.129620000000001</v>
      </c>
      <c r="I12" s="6">
        <v>4.9296200000000008</v>
      </c>
      <c r="J12" s="6">
        <v>5.7296200000000006</v>
      </c>
      <c r="K12" s="6">
        <v>6.5296200000000013</v>
      </c>
      <c r="L12" s="6"/>
      <c r="M12" s="6">
        <v>2.0568714141845699</v>
      </c>
      <c r="N12" s="6">
        <v>0.52219820022582997</v>
      </c>
      <c r="O12" s="6">
        <v>0.85395431518554599</v>
      </c>
      <c r="P12" s="6">
        <v>4.5384936332702601</v>
      </c>
      <c r="Q12" s="6">
        <v>4.7409257888793901</v>
      </c>
      <c r="R12" s="6">
        <v>9.2004423141479492</v>
      </c>
      <c r="S12" s="6">
        <v>2.9297692775726301</v>
      </c>
      <c r="T12" s="6">
        <v>5.0345935821533203</v>
      </c>
      <c r="U12" s="6">
        <v>3.3897886276245099</v>
      </c>
      <c r="V12" s="6">
        <v>6.2789316177368102</v>
      </c>
      <c r="W12" s="6">
        <v>2.14539122581481</v>
      </c>
      <c r="X12" s="6">
        <v>3.7754871845245299</v>
      </c>
      <c r="Y12" s="6">
        <v>2.95352983474731</v>
      </c>
      <c r="Z12" s="7">
        <v>0.73628532886505105</v>
      </c>
      <c r="AA12" s="6">
        <v>0.84326118230819702</v>
      </c>
      <c r="AB12" s="6">
        <v>2.7630143165588299</v>
      </c>
      <c r="AC12" s="6">
        <v>3.7133386135101301</v>
      </c>
      <c r="AD12" s="6">
        <f t="shared" si="0"/>
        <v>3.3221339092535103</v>
      </c>
    </row>
    <row r="13" spans="1:30">
      <c r="A13" s="16" t="s">
        <v>59</v>
      </c>
      <c r="B13" t="s">
        <v>10</v>
      </c>
      <c r="C13" t="s">
        <v>6</v>
      </c>
      <c r="D13" s="8">
        <v>70.566999999999993</v>
      </c>
      <c r="E13" s="8">
        <v>-68.95</v>
      </c>
      <c r="F13" s="1" t="s">
        <v>8</v>
      </c>
      <c r="G13" s="6">
        <v>3.4277700000000002</v>
      </c>
      <c r="H13" s="6">
        <v>4.95777</v>
      </c>
      <c r="I13" s="6">
        <v>6.4877700000000003</v>
      </c>
      <c r="J13" s="6">
        <v>8.0177700000000005</v>
      </c>
      <c r="K13" s="6">
        <v>9.5477699999999999</v>
      </c>
      <c r="L13" s="6"/>
      <c r="M13" s="6">
        <v>1.3065261840820299</v>
      </c>
      <c r="N13" s="6">
        <v>1.31881546974182</v>
      </c>
      <c r="O13" s="6">
        <v>1.3874940872192301</v>
      </c>
      <c r="P13" s="6">
        <v>2.9378557205200102</v>
      </c>
      <c r="Q13" s="6">
        <v>4.1364970207214302</v>
      </c>
      <c r="R13" s="6">
        <v>7.7116193771362296</v>
      </c>
      <c r="S13" s="6">
        <v>1.88459467887878</v>
      </c>
      <c r="T13" s="6">
        <v>4.6924915313720703</v>
      </c>
      <c r="U13" s="6">
        <v>2.89494776725769</v>
      </c>
      <c r="V13" s="6">
        <v>4.5268483161926198</v>
      </c>
      <c r="W13" s="6">
        <v>2.0471448898315399</v>
      </c>
      <c r="X13" s="6">
        <v>2.8955740928649898</v>
      </c>
      <c r="Y13" s="6">
        <v>2.4003279209136901</v>
      </c>
      <c r="Z13" s="7">
        <v>1.40243279933929</v>
      </c>
      <c r="AA13" s="6">
        <v>1.5681843757629299</v>
      </c>
      <c r="AB13" s="6">
        <v>1.9241971969604399</v>
      </c>
      <c r="AC13" s="6">
        <v>2.8015732765197701</v>
      </c>
      <c r="AD13" s="6">
        <f t="shared" si="0"/>
        <v>2.8139485120773275</v>
      </c>
    </row>
    <row r="14" spans="1:30">
      <c r="A14" s="16" t="s">
        <v>57</v>
      </c>
      <c r="B14" t="s">
        <v>11</v>
      </c>
      <c r="C14" t="s">
        <v>12</v>
      </c>
      <c r="D14" s="8">
        <v>76.849999999999994</v>
      </c>
      <c r="E14" s="8">
        <v>-66.966999999999999</v>
      </c>
      <c r="F14" s="1" t="s">
        <v>8</v>
      </c>
      <c r="G14" s="6">
        <v>4.6756700000000002</v>
      </c>
      <c r="H14" s="6">
        <v>6.2056700000000005</v>
      </c>
      <c r="I14" s="6">
        <v>7.7356700000000007</v>
      </c>
      <c r="J14" s="6">
        <v>9.2656700000000001</v>
      </c>
      <c r="K14" s="6">
        <v>10.795670000000001</v>
      </c>
      <c r="L14" s="6"/>
      <c r="M14" s="6">
        <v>2.8555426597595202</v>
      </c>
      <c r="N14" s="6">
        <v>1.4219970703125</v>
      </c>
      <c r="O14" s="6">
        <v>1.6905941963195801</v>
      </c>
      <c r="P14" s="6">
        <v>3.1145424842834402</v>
      </c>
      <c r="Q14" s="6">
        <v>4.3118529319763104</v>
      </c>
      <c r="R14" s="6">
        <v>10.1620435714721</v>
      </c>
      <c r="S14" s="6">
        <v>2.1351015567779501</v>
      </c>
      <c r="T14" s="6">
        <v>4.7446632385253897</v>
      </c>
      <c r="U14" s="6">
        <v>2.7082054615020699</v>
      </c>
      <c r="V14" s="6">
        <v>5.9999117851257298</v>
      </c>
      <c r="W14" s="6">
        <v>1.3147654533386199</v>
      </c>
      <c r="X14" s="6">
        <v>2.5983250141143799</v>
      </c>
      <c r="Y14" s="6">
        <v>1.12402880191802</v>
      </c>
      <c r="Z14" s="7">
        <v>1.7805312871932999</v>
      </c>
      <c r="AA14" s="6">
        <v>1.9031723737716599</v>
      </c>
      <c r="AB14" s="6">
        <v>2.48644542694091</v>
      </c>
      <c r="AC14" s="6">
        <v>3.2742512226104701</v>
      </c>
      <c r="AD14" s="6">
        <f t="shared" si="0"/>
        <v>3.1544690903495272</v>
      </c>
    </row>
    <row r="15" spans="1:30">
      <c r="A15" s="16" t="s">
        <v>56</v>
      </c>
      <c r="B15" t="s">
        <v>43</v>
      </c>
      <c r="C15" t="s">
        <v>13</v>
      </c>
      <c r="D15" s="8">
        <v>67.5</v>
      </c>
      <c r="E15" s="8">
        <v>172.083</v>
      </c>
      <c r="F15" s="1" t="s">
        <v>7</v>
      </c>
      <c r="G15" s="6">
        <v>-6.3969199999999997</v>
      </c>
      <c r="H15" s="6">
        <v>-2.2969200000000001</v>
      </c>
      <c r="I15" s="6">
        <v>1.8030799999999996</v>
      </c>
      <c r="J15" s="6">
        <v>5.9030799999999992</v>
      </c>
      <c r="K15" s="6">
        <v>10.003079999999999</v>
      </c>
      <c r="L15" s="6"/>
      <c r="M15" s="6">
        <v>3.4946584701538002</v>
      </c>
      <c r="N15" s="6">
        <v>2.1049661636352499</v>
      </c>
      <c r="O15" s="6">
        <v>2.1943671703338601</v>
      </c>
      <c r="P15" s="6">
        <v>4.4884996414184499</v>
      </c>
      <c r="Q15" s="6">
        <v>4.1807436943054199</v>
      </c>
      <c r="R15" s="6">
        <v>4.2409410476684499</v>
      </c>
      <c r="S15" s="6">
        <v>3.1104090213775599</v>
      </c>
      <c r="T15" s="6">
        <v>5.7649049758911097</v>
      </c>
      <c r="U15" s="6">
        <v>5.7120218276977504</v>
      </c>
      <c r="V15" s="6">
        <v>4.8598694801330504</v>
      </c>
      <c r="W15" s="6">
        <v>3.3017778396606401</v>
      </c>
      <c r="X15" s="6">
        <v>4.3256306648254297</v>
      </c>
      <c r="Y15" s="6">
        <v>3.0947446823120099</v>
      </c>
      <c r="Z15" s="7">
        <v>2.1916313171386701</v>
      </c>
      <c r="AA15" s="6">
        <v>3.71174120903015</v>
      </c>
      <c r="AB15" s="6">
        <v>2.89828324317932</v>
      </c>
      <c r="AC15" s="6">
        <v>4.9315247535705504</v>
      </c>
      <c r="AD15" s="6">
        <f t="shared" si="0"/>
        <v>3.8003950119018515</v>
      </c>
    </row>
    <row r="16" spans="1:30">
      <c r="A16" s="16" t="s">
        <v>62</v>
      </c>
      <c r="B16" s="1" t="s">
        <v>14</v>
      </c>
      <c r="C16" t="s">
        <v>44</v>
      </c>
      <c r="D16" s="8">
        <v>67.8</v>
      </c>
      <c r="E16" s="8">
        <v>29.3</v>
      </c>
      <c r="F16" s="1" t="s">
        <v>42</v>
      </c>
      <c r="G16" s="6">
        <v>-2.5293000000000001</v>
      </c>
      <c r="H16" s="6">
        <v>-0.42930000000000001</v>
      </c>
      <c r="I16" s="6">
        <v>1.6707000000000001</v>
      </c>
      <c r="J16" s="6">
        <v>3.7707000000000002</v>
      </c>
      <c r="K16" s="6">
        <v>5.8707000000000003</v>
      </c>
      <c r="L16" s="6"/>
      <c r="M16" s="6">
        <v>4.2811632156371999</v>
      </c>
      <c r="N16" s="6">
        <v>2.98957967758178</v>
      </c>
      <c r="O16" s="6">
        <v>3.70090556144714</v>
      </c>
      <c r="P16" s="6">
        <v>2.992919921875</v>
      </c>
      <c r="Q16" s="6">
        <v>4.6249566078186</v>
      </c>
      <c r="R16" s="6">
        <v>6.4774661064147896</v>
      </c>
      <c r="S16" s="6">
        <v>3.5725209712982098</v>
      </c>
      <c r="T16" s="6">
        <v>5.4425048828125</v>
      </c>
      <c r="U16" s="6">
        <v>4.6569552421569798</v>
      </c>
      <c r="V16" s="6">
        <v>5.1963291168212802</v>
      </c>
      <c r="W16" s="6">
        <v>2.4689037799835201</v>
      </c>
      <c r="X16" s="6">
        <v>3.2332065105438201</v>
      </c>
      <c r="Y16" s="6">
        <v>3.26595115661621</v>
      </c>
      <c r="Z16" s="7">
        <v>3.49659991264343</v>
      </c>
      <c r="AA16" s="6">
        <v>3.3336141109466499</v>
      </c>
      <c r="AB16" s="6">
        <v>3.7945740222930899</v>
      </c>
      <c r="AC16" s="6">
        <v>2.5415589809417698</v>
      </c>
      <c r="AD16" s="6">
        <f t="shared" si="0"/>
        <v>3.8864535163430571</v>
      </c>
    </row>
    <row r="17" spans="1:30">
      <c r="A17" s="16" t="s">
        <v>58</v>
      </c>
      <c r="B17" s="1" t="s">
        <v>45</v>
      </c>
      <c r="C17" t="s">
        <v>46</v>
      </c>
      <c r="D17" s="8">
        <v>65.816999999999993</v>
      </c>
      <c r="E17" s="8">
        <v>-144.30000000000001</v>
      </c>
      <c r="F17" s="1" t="s">
        <v>47</v>
      </c>
      <c r="G17" s="6">
        <v>-2.9733999999999998</v>
      </c>
      <c r="H17" s="6">
        <v>-1.9733999999999998</v>
      </c>
      <c r="I17" s="6">
        <v>-0.97339999999999982</v>
      </c>
      <c r="J17" s="6">
        <v>2.6600000000000179E-2</v>
      </c>
      <c r="K17" s="6">
        <v>1.0266000000000002</v>
      </c>
      <c r="L17" s="6"/>
      <c r="M17" s="6">
        <v>3.0757610797882</v>
      </c>
      <c r="N17" s="6">
        <v>1.3060333728790201</v>
      </c>
      <c r="O17" s="6">
        <v>1.53275442123413</v>
      </c>
      <c r="P17" s="6">
        <v>2.9113509654998699</v>
      </c>
      <c r="Q17" s="6">
        <v>3.5168485641479399</v>
      </c>
      <c r="R17" s="6">
        <v>2.9304561614990199</v>
      </c>
      <c r="S17" s="6">
        <v>2.2744100093841499</v>
      </c>
      <c r="T17" s="6">
        <v>4.4557619094848597</v>
      </c>
      <c r="U17" s="6">
        <v>2.60383796691894</v>
      </c>
      <c r="V17" s="6">
        <v>4.3044581413268999</v>
      </c>
      <c r="W17" s="6">
        <v>2.3359911441802899</v>
      </c>
      <c r="X17" s="6">
        <v>3.2082338333129798</v>
      </c>
      <c r="Y17" s="6">
        <v>2.4647440910339302</v>
      </c>
      <c r="Z17" s="7">
        <v>1.9455978870391799</v>
      </c>
      <c r="AA17" s="6">
        <v>3.2677960395812899</v>
      </c>
      <c r="AB17" s="6">
        <v>1.9383412599563501</v>
      </c>
      <c r="AC17" s="6">
        <v>3.2133777141571001</v>
      </c>
      <c r="AD17" s="6">
        <f t="shared" si="0"/>
        <v>2.7815149742014205</v>
      </c>
    </row>
    <row r="18" spans="1:30">
      <c r="A18" s="16" t="s">
        <v>58</v>
      </c>
      <c r="B18" s="1" t="s">
        <v>48</v>
      </c>
      <c r="C18" t="s">
        <v>46</v>
      </c>
      <c r="D18" s="8">
        <v>66.55</v>
      </c>
      <c r="E18" s="8">
        <v>-152.083</v>
      </c>
      <c r="F18" s="1" t="s">
        <v>47</v>
      </c>
      <c r="G18" s="6">
        <v>-3.1808999999999994</v>
      </c>
      <c r="H18" s="6">
        <v>-0.38089999999999957</v>
      </c>
      <c r="I18" s="6">
        <v>2.4191000000000003</v>
      </c>
      <c r="J18" s="6">
        <v>5.2191000000000001</v>
      </c>
      <c r="K18" s="6">
        <v>8.0190999999999999</v>
      </c>
      <c r="L18" s="6"/>
      <c r="M18" s="6">
        <v>2.4879398345947199</v>
      </c>
      <c r="N18" s="6">
        <v>1.2233961820602399</v>
      </c>
      <c r="O18" s="6">
        <v>1.05063641071319</v>
      </c>
      <c r="P18" s="6">
        <v>2.51041531562805</v>
      </c>
      <c r="Q18" s="6">
        <v>3.1911821365356401</v>
      </c>
      <c r="R18" s="6">
        <v>2.6184787750244101</v>
      </c>
      <c r="S18" s="6">
        <v>1.7604784965515099</v>
      </c>
      <c r="T18" s="6">
        <v>4.1223459243774396</v>
      </c>
      <c r="U18" s="6">
        <v>2.3072218894958398</v>
      </c>
      <c r="V18" s="6">
        <v>4.0148639678954998</v>
      </c>
      <c r="W18" s="6">
        <v>2.2699341773986799</v>
      </c>
      <c r="X18" s="6">
        <v>3.1192338466644198</v>
      </c>
      <c r="Y18" s="6">
        <v>2.5058300495147701</v>
      </c>
      <c r="Z18" s="7">
        <v>1.22068130970001</v>
      </c>
      <c r="AA18" s="6">
        <v>2.81651282310485</v>
      </c>
      <c r="AB18" s="6">
        <v>1.4663715362548799</v>
      </c>
      <c r="AC18" s="6">
        <v>3.0090420246124201</v>
      </c>
      <c r="AD18" s="6">
        <f t="shared" si="0"/>
        <v>2.4526214529486223</v>
      </c>
    </row>
    <row r="24" spans="1:30">
      <c r="E24" s="9"/>
      <c r="F24" s="9"/>
    </row>
  </sheetData>
  <pageMargins left="0.7" right="0.7" top="0.75" bottom="0.75" header="0.3" footer="0.3"/>
  <pageSetup scale="5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Bette Otto-Bliesner</dc:creator>
  <cp:lastModifiedBy>Yarrow Axford</cp:lastModifiedBy>
  <cp:lastPrinted>2020-04-12T23:59:36Z</cp:lastPrinted>
  <dcterms:created xsi:type="dcterms:W3CDTF">2020-04-12T01:08:34Z</dcterms:created>
  <dcterms:modified xsi:type="dcterms:W3CDTF">2020-08-24T20:33:59Z</dcterms:modified>
</cp:coreProperties>
</file>