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mlgreen2\Desktop\STRIVES\"/>
    </mc:Choice>
  </mc:AlternateContent>
  <xr:revisionPtr revIDLastSave="0" documentId="8_{FD0F790C-F88C-4EF9-8016-ADFC0F05A510}" xr6:coauthVersionLast="45" xr6:coauthVersionMax="45" xr10:uidLastSave="{00000000-0000-0000-0000-000000000000}"/>
  <bookViews>
    <workbookView xWindow="4872" yWindow="2088" windowWidth="17280" windowHeight="8964" xr2:uid="{00000000-000D-0000-FFFF-FFFF00000000}"/>
  </bookViews>
  <sheets>
    <sheet name="Instrument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C38" i="2"/>
  <c r="E37" i="2"/>
  <c r="C37" i="2"/>
  <c r="E36" i="2"/>
  <c r="C36" i="2"/>
  <c r="P22" i="2"/>
  <c r="O22" i="2"/>
  <c r="N22" i="2"/>
  <c r="P21" i="2"/>
  <c r="O21" i="2"/>
  <c r="N21" i="2"/>
  <c r="O18" i="2"/>
  <c r="N18" i="2"/>
  <c r="H15" i="2"/>
  <c r="P13" i="2"/>
  <c r="O13" i="2"/>
  <c r="N13" i="2"/>
  <c r="P12" i="2"/>
  <c r="O12" i="2"/>
  <c r="N12" i="2"/>
  <c r="P11" i="2"/>
  <c r="O11" i="2"/>
  <c r="N11" i="2"/>
  <c r="P8" i="2"/>
  <c r="O8" i="2"/>
  <c r="N8" i="2"/>
  <c r="P7" i="2"/>
  <c r="O7" i="2"/>
  <c r="N7" i="2"/>
  <c r="P6" i="2"/>
  <c r="O6" i="2"/>
  <c r="N6" i="2"/>
  <c r="P5" i="2"/>
  <c r="O5" i="2"/>
  <c r="N5" i="2"/>
  <c r="P3" i="2"/>
  <c r="O3" i="2"/>
  <c r="N3" i="2"/>
  <c r="P2" i="2"/>
  <c r="O2" i="2"/>
  <c r="N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00000000-0006-0000-0000-000001000000}">
      <text>
        <r>
          <rPr>
            <sz val="10"/>
            <color rgb="FF000000"/>
            <rFont val="Arial"/>
          </rPr>
          <t>No longer in production, replaced by RS41
	-William Brown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7" authorId="0" shapeId="0" xr:uid="{00000000-0006-0000-0100-000001000000}">
      <text>
        <r>
          <rPr>
            <sz val="10"/>
            <color rgb="FF000000"/>
            <rFont val="Arial"/>
          </rPr>
          <t>Unfortunately, this is not a permanent link. The entire KIT website is supposed to be relaunched in August 2020 and it will probably not work any longer.
	-Matthias Mauder</t>
        </r>
      </text>
    </comment>
  </commentList>
</comments>
</file>

<file path=xl/sharedStrings.xml><?xml version="1.0" encoding="utf-8"?>
<sst xmlns="http://schemas.openxmlformats.org/spreadsheetml/2006/main" count="475" uniqueCount="318">
  <si>
    <t>Price</t>
  </si>
  <si>
    <t>Wavelength</t>
  </si>
  <si>
    <t>Pulse Freq</t>
  </si>
  <si>
    <t>Power</t>
  </si>
  <si>
    <t>Vertical Range</t>
  </si>
  <si>
    <t>Temporal Res.</t>
  </si>
  <si>
    <t>Vertical Res.</t>
  </si>
  <si>
    <t>Weight</t>
  </si>
  <si>
    <t>Basic Information</t>
  </si>
  <si>
    <t>Ceilometers</t>
  </si>
  <si>
    <t>Campbell CS135</t>
  </si>
  <si>
    <t>$26,000 USD</t>
  </si>
  <si>
    <t>905 nm</t>
  </si>
  <si>
    <t>10,000 Hz</t>
  </si>
  <si>
    <t>470 W (max)</t>
  </si>
  <si>
    <t>10 km</t>
  </si>
  <si>
    <t>2 - 600 s</t>
  </si>
  <si>
    <t>5 m</t>
  </si>
  <si>
    <t>33 kg</t>
  </si>
  <si>
    <t>High signal-to-noise ratio, high detector sensitivity, and single-lense design helps ceilometer detect 4 cloud layers and 3 mixed layer heights. System tilt angle improves performance during precipitation events.</t>
  </si>
  <si>
    <t>Lufft CHM 15k NIMBUS</t>
  </si>
  <si>
    <t>$28,000 USD</t>
  </si>
  <si>
    <t>1064 nm</t>
  </si>
  <si>
    <t>5,000 - 7,000 Hz</t>
  </si>
  <si>
    <t>15 km</t>
  </si>
  <si>
    <t>2 - 600 sec</t>
  </si>
  <si>
    <t>70 kg</t>
  </si>
  <si>
    <t>Rugged ceilometer with heating and cooling system, able to withstand extreme conditions and remain reliable in all weather conditions. Able to detect up to 9 cloud layers, cloud penetration depths, and aerosol and boundary layers.</t>
  </si>
  <si>
    <t>PSI Compact Ceilometer</t>
  </si>
  <si>
    <t>$70,000 USD</t>
  </si>
  <si>
    <t>1550 nm</t>
  </si>
  <si>
    <t>--</t>
  </si>
  <si>
    <t xml:space="preserve">20 W (typical) </t>
  </si>
  <si>
    <t>7 km</t>
  </si>
  <si>
    <t>30 s</t>
  </si>
  <si>
    <t xml:space="preserve">30 m </t>
  </si>
  <si>
    <t>10 kg</t>
  </si>
  <si>
    <t>Compact ceilometer requiring minimal power, operable across a wide temperature range, with the ability to be mounted on flux towers for concurrent measurements.</t>
  </si>
  <si>
    <t>MiniMPL-532-C (Micro Pulse)</t>
  </si>
  <si>
    <t>$120,000 USD</t>
  </si>
  <si>
    <t>532 nm</t>
  </si>
  <si>
    <t>2,500 Hz</t>
  </si>
  <si>
    <t>100 W (typical)</t>
  </si>
  <si>
    <t>1 - 900 s</t>
  </si>
  <si>
    <t>13 kg</t>
  </si>
  <si>
    <t>Compact (mini) but delicate instrument requiring extreme care, designed to operate in controlled environments. High signal-to-noise ratio and dual polarization backscatter measurements for better aerosol determination.</t>
  </si>
  <si>
    <t>Vaisala CL51 Ceilometer</t>
  </si>
  <si>
    <t>910 nm</t>
  </si>
  <si>
    <t>6,5000 Hz</t>
  </si>
  <si>
    <t>310 W (typical)</t>
  </si>
  <si>
    <t>6 - 120 s</t>
  </si>
  <si>
    <t>10 m</t>
  </si>
  <si>
    <t>46 kg</t>
  </si>
  <si>
    <t>Designed to measure high-range cirrus clouds (up to 13 km and 3 cloud layers) without surpassing low and middle cloud layers even in harsh conditions. Includes extensive self diagnostics with little to no maintenance required.</t>
  </si>
  <si>
    <t>Vaisala CL31 Ceilometer</t>
  </si>
  <si>
    <t>7.5 km</t>
  </si>
  <si>
    <t>2 - 120 s</t>
  </si>
  <si>
    <t>31 kg</t>
  </si>
  <si>
    <t>Previous generation to the CL51 and not as capable but still used as a standard at NWS ASOS sites.  Measures clouds to 7.5 km</t>
  </si>
  <si>
    <t>Balloon Soundings</t>
  </si>
  <si>
    <t>Windsond</t>
  </si>
  <si>
    <t>-</t>
  </si>
  <si>
    <t>100 mW (max)</t>
  </si>
  <si>
    <t>8 km</t>
  </si>
  <si>
    <t>1 s</t>
  </si>
  <si>
    <t>depends on
ascent speed</t>
  </si>
  <si>
    <t>13 g</t>
  </si>
  <si>
    <t>Small, recoverable, and reusable sondes reporting real-time wind, temperature, and humidity profiles. 
KIT2 Ground Station: Includes hard case GC1, radio receiver RR2, Software license WS-250, 4 radiosondes S1H3-R (extra accuracy temperature and humidity), antennas and battery charger. Sondes come with balloons BA9 and batteries BL75.</t>
  </si>
  <si>
    <t>Vaisala RS41 Radiosonde</t>
  </si>
  <si>
    <t>60 mW (min)</t>
  </si>
  <si>
    <t>~30 - 40 km</t>
  </si>
  <si>
    <t>109 g</t>
  </si>
  <si>
    <t>Replacement for venable RS92 sonde. Radionsonde works to streamline launch preparations, reduces human errors, while lowering operational costs.</t>
  </si>
  <si>
    <t>InterMet iMet-1 Radiosonde</t>
  </si>
  <si>
    <t>Used at universities and various labs. At least two flavors of ground station depending on the range required.</t>
  </si>
  <si>
    <t>Graw DFM-09 &amp; DFM-17</t>
  </si>
  <si>
    <t>Used at universities and various labs. At least three flavors of ground station depending on the range required.</t>
  </si>
  <si>
    <t>Doppler Sodar</t>
  </si>
  <si>
    <t>Mini-Doppler Sodar-RASS
DSDPA.90-24</t>
  </si>
  <si>
    <t>100 – 250 W</t>
  </si>
  <si>
    <t>400 - 600 m</t>
  </si>
  <si>
    <t>10 - 20 s</t>
  </si>
  <si>
    <t>5 - 50 m</t>
  </si>
  <si>
    <t>Used for continuous measurements of the vertical profiles of wind and (virtual) temperature between the surface and roughly 600 m, the Sodar (Sonic Detection and Ranging)/RASS (Radio Acoustic Sounding System) system transmits acoustic pulses upward, capable of providing reference PBL heights and/or the profiles of turbulent fluxes resulting from reflected pulses.</t>
  </si>
  <si>
    <t>Metek PCS2000</t>
  </si>
  <si>
    <t>1,500 - 2,300 Hz</t>
  </si>
  <si>
    <t>60-170 W</t>
  </si>
  <si>
    <t>15-300 m</t>
  </si>
  <si>
    <t>600 - 1800 s</t>
  </si>
  <si>
    <t>&gt;5 m</t>
  </si>
  <si>
    <t>50 kg (without enclosure)</t>
  </si>
  <si>
    <t>Metek RASS 915 or 1290 MHz</t>
  </si>
  <si>
    <t>140 W</t>
  </si>
  <si>
    <t>40-1000 m</t>
  </si>
  <si>
    <t>100 kg (including antenna)</t>
  </si>
  <si>
    <t>Add on to DSDPA.90-24 or PCS2000 to profile virtual temperature</t>
  </si>
  <si>
    <t>Remtek PA-XS and PA-0</t>
  </si>
  <si>
    <t>300m / 600m</t>
  </si>
  <si>
    <t>7 kg / 20 kg</t>
  </si>
  <si>
    <t>Compact sodar, comes in various formats, can add RASS</t>
  </si>
  <si>
    <t>Scintec SFAS &amp; MFAS</t>
  </si>
  <si>
    <t>20 - 100 W</t>
  </si>
  <si>
    <t>400 m / 800 m</t>
  </si>
  <si>
    <t>1 - 60 m</t>
  </si>
  <si>
    <t>5 - 20 m</t>
  </si>
  <si>
    <t>12 kg / 32 kg</t>
  </si>
  <si>
    <t>Sodar in various formats, can add RASS</t>
  </si>
  <si>
    <t>Radar Wind Profiler</t>
  </si>
  <si>
    <t>0.33 m</t>
  </si>
  <si>
    <t>100 W (average) - 600 W (max)</t>
  </si>
  <si>
    <t>2 - 5 km</t>
  </si>
  <si>
    <t>Vert: 1 - 2 min
Hor: 15 - 30 min</t>
  </si>
  <si>
    <t>Low: 60 &amp; 100 m
High: 250 &amp; 500 m</t>
  </si>
  <si>
    <t xml:space="preserve">Fixed ultra high frequency radars designed to measures wind and precipitation profiles (and virtual temp through RASS) through the boundary layer. Cheaper and smaller to build and operate than a 404 MHz (NPN) profiler, but lack height coverage above the boundary layer. </t>
  </si>
  <si>
    <t>0.67 m</t>
  </si>
  <si>
    <t>2,000 W (max)</t>
  </si>
  <si>
    <t>8 - 10 km</t>
  </si>
  <si>
    <t>30 s - 5 min</t>
  </si>
  <si>
    <t>150 - 500 m</t>
  </si>
  <si>
    <t>All-weather moduler wind profiler can observe winds and turbulence profiles in the lower atmosphere even under clear skies with little or no water vapor (moisture) present. The so-called 1/4 scale profiler combines the best sampling attributes of other systems.</t>
  </si>
  <si>
    <t>Radiometrics RAPTOR</t>
  </si>
  <si>
    <t>800 W - 2 kW (peak)</t>
  </si>
  <si>
    <t>1 - 20 km</t>
  </si>
  <si>
    <t>5 - 30 minutes</t>
  </si>
  <si>
    <t>60 - 500 m</t>
  </si>
  <si>
    <t>Various models ranging from boundary layer to full troposphere coverage.</t>
  </si>
  <si>
    <t>Lidar Wind Profiler &amp; other Lidars</t>
  </si>
  <si>
    <t>Lockheed Martin WindTracer</t>
  </si>
  <si>
    <t>1,617/2,023 nm</t>
  </si>
  <si>
    <t>500 - 700 Hz</t>
  </si>
  <si>
    <t>10,000 W</t>
  </si>
  <si>
    <t>300 m - 15 km</t>
  </si>
  <si>
    <t>45-80 m</t>
  </si>
  <si>
    <t>1,630 - 2,250 kg</t>
  </si>
  <si>
    <t>Measurement technique is based on Doppler effect, which allows
 tracking of moving objects (e.g., aerosols) and a characterization of the wind field</t>
  </si>
  <si>
    <t>HALO Photonics XR Streamline</t>
  </si>
  <si>
    <t>1,500 nm</t>
  </si>
  <si>
    <t>15,000 Hz</t>
  </si>
  <si>
    <t>130 W, up to 490 W with cooling</t>
  </si>
  <si>
    <t>up to 12 km</t>
  </si>
  <si>
    <t>1.67 s</t>
  </si>
  <si>
    <t>18-120 m</t>
  </si>
  <si>
    <t>85 kg</t>
  </si>
  <si>
    <t>Compact 12km scanning Doppler LiDAR system. Low power consumption, 
light weight and portable operation.</t>
  </si>
  <si>
    <t>Leosphere WindCube 100S/200S/400S</t>
  </si>
  <si>
    <t>1540 nm</t>
  </si>
  <si>
    <t>500 W to 1600 W</t>
  </si>
  <si>
    <t>up to 14 km</t>
  </si>
  <si>
    <t>0.1 to 10s</t>
  </si>
  <si>
    <t>25 - 200 m</t>
  </si>
  <si>
    <t>232 kg</t>
  </si>
  <si>
    <t xml:space="preserve">Compact scanning lidars with ranges 3 / 6 / 10 km for the 3 models 100S / 200S / 400S. Portable operation. </t>
  </si>
  <si>
    <t>Leosphere WindCube v2 profiling lidar</t>
  </si>
  <si>
    <t>45 W</t>
  </si>
  <si>
    <t>40 to 200 m</t>
  </si>
  <si>
    <t>10 - 20 m</t>
  </si>
  <si>
    <t>45 kg</t>
  </si>
  <si>
    <t>Profiling lidar for observing wind components
 above the canopy, within open canopies, and in the surface layer or SBL</t>
  </si>
  <si>
    <t>ZX300 profiling lidar</t>
  </si>
  <si>
    <t>1560 nm</t>
  </si>
  <si>
    <t>70 W, up to 150W with cooling</t>
  </si>
  <si>
    <t>10 to 300 m</t>
  </si>
  <si>
    <t xml:space="preserve"> 0.07 to 7.7m</t>
  </si>
  <si>
    <t>55 kg</t>
  </si>
  <si>
    <t>Profiling lidar for observing wind components above the canopy, 
within open canopies, and in the surface layer or SBL</t>
  </si>
  <si>
    <t>NRG SpiDAR lidar</t>
  </si>
  <si>
    <t>35 - 100W</t>
  </si>
  <si>
    <t>10 - 200 m</t>
  </si>
  <si>
    <t>Metek Wind Scout and Wind Ranger</t>
  </si>
  <si>
    <t>36 W</t>
  </si>
  <si>
    <t>10 - 100 m</t>
  </si>
  <si>
    <t>1s</t>
  </si>
  <si>
    <t>40 kg</t>
  </si>
  <si>
    <t>Very compact. Scout only measures at one level,
Wind Ranger measures up to 10 levels</t>
  </si>
  <si>
    <t>NOAA coherent High-Resolution
 Doppler lidar</t>
  </si>
  <si>
    <t>2,022 nm</t>
  </si>
  <si>
    <t>200 Hz</t>
  </si>
  <si>
    <t>20 m - 9 km</t>
  </si>
  <si>
    <t>0.02 s</t>
  </si>
  <si>
    <t>30 m</t>
  </si>
  <si>
    <t>Capable of measuring and mapping atmospheric velocities
 and backscatter with the high precision and sampling rate
 necessary for boundary layer studies</t>
  </si>
  <si>
    <t>Raymetrics Raman Lidar</t>
  </si>
  <si>
    <t>355 nm</t>
  </si>
  <si>
    <t>20 Hz</t>
  </si>
  <si>
    <t>800 - 2500 W</t>
  </si>
  <si>
    <t>11-14 km</t>
  </si>
  <si>
    <t>1 - 10 s</t>
  </si>
  <si>
    <t>7.5 m</t>
  </si>
  <si>
    <t>250 kg</t>
  </si>
  <si>
    <t>Allows continuous observations of humidity 
profiles between sunset and sunrise 
(due to sunlight masking signal)</t>
  </si>
  <si>
    <t>Purple Pulse Raman Lidar</t>
  </si>
  <si>
    <t>20 W</t>
  </si>
  <si>
    <t>3-5 km</t>
  </si>
  <si>
    <t>1-10 s</t>
  </si>
  <si>
    <t>900 kg</t>
  </si>
  <si>
    <t>Allows continuous observations of humidity 
and temperature profiles at turbulence
resolution (~10 s). Enables detection of
turbulent fluctuations</t>
  </si>
  <si>
    <t>Vaisala DIAL</t>
  </si>
  <si>
    <t>up to 3 km</t>
  </si>
  <si>
    <t>100 - 500 m</t>
  </si>
  <si>
    <t>130 kg</t>
  </si>
  <si>
    <t>Allows continuous observations of humidity profiles</t>
  </si>
  <si>
    <t>Pulse Freq (Length)</t>
  </si>
  <si>
    <t>Height (Weight)</t>
  </si>
  <si>
    <t>MLH/PBL</t>
  </si>
  <si>
    <t>Links</t>
  </si>
  <si>
    <t>10 kHz (100 ns)</t>
  </si>
  <si>
    <t>5 meters</t>
  </si>
  <si>
    <t>1 m (33 kg)</t>
  </si>
  <si>
    <t>MLH (Gradient)</t>
  </si>
  <si>
    <t>5 - 7 kHz (1 ns)</t>
  </si>
  <si>
    <t>450 W (max)</t>
  </si>
  <si>
    <t>0.5 m (70 kg)</t>
  </si>
  <si>
    <t>PBL (MXL)</t>
  </si>
  <si>
    <t>30 sec</t>
  </si>
  <si>
    <t xml:space="preserve">30 meters </t>
  </si>
  <si>
    <t>0.25 m (10 kg)</t>
  </si>
  <si>
    <t>MLH</t>
  </si>
  <si>
    <t xml:space="preserve">AMS 2020 Presentation </t>
  </si>
  <si>
    <t>2.5 kHz (15 ns)</t>
  </si>
  <si>
    <t>1 - 900 sec</t>
  </si>
  <si>
    <t>PBL</t>
  </si>
  <si>
    <t>$38,000 USD</t>
  </si>
  <si>
    <t>6.5 kHz (100 ns)</t>
  </si>
  <si>
    <t>6 - 120 sec</t>
  </si>
  <si>
    <t>10 meters</t>
  </si>
  <si>
    <t>1.5 m (46 kg)</t>
  </si>
  <si>
    <t>$32,000 USD</t>
  </si>
  <si>
    <t>7.7 km</t>
  </si>
  <si>
    <t>2 - 120 sec</t>
  </si>
  <si>
    <t>1.2 m (31 kg)</t>
  </si>
  <si>
    <t>Fast measurements enable the ceilometer to detect thin cloud layers below solid cloud bases. Similar to CL51, but compact and lightweight design trusted by the NWS.</t>
  </si>
  <si>
    <t>ICOS Leosphere ALS 300</t>
  </si>
  <si>
    <t>20 Hz (5 ns)</t>
  </si>
  <si>
    <t>750 W (max)</t>
  </si>
  <si>
    <t>10 - 30 sec</t>
  </si>
  <si>
    <t>15 meters</t>
  </si>
  <si>
    <t>1.2 m (36 kg)</t>
  </si>
  <si>
    <t xml:space="preserve">Furnished with an advanced inversion layer detection algorithm, this LiDAR system detects and classifies (nocturnal, convective, residual) PBL layers in real time. </t>
  </si>
  <si>
    <t>$5,000 USD</t>
  </si>
  <si>
    <t>1 second</t>
  </si>
  <si>
    <t>13 grams</t>
  </si>
  <si>
    <t>$120 each (?)</t>
  </si>
  <si>
    <t>109 grams</t>
  </si>
  <si>
    <t>Radionsonde works to streamline launch preparations, reduces human errors, while lowering operational costs.</t>
  </si>
  <si>
    <t xml:space="preserve">NWS Radio/Rawinsonde
LMS-06 &amp; Vaisala RS92-NGP        </t>
  </si>
  <si>
    <t>$325 each (?)</t>
  </si>
  <si>
    <t>Vaisala
60 mW (min)</t>
  </si>
  <si>
    <t>250 - 500 grams</t>
  </si>
  <si>
    <t>Since the late 1930s, the NWS has taken upper air observations with radiosondes, with the primary concern being between the surface and 7 km. Rawinsondes measure the typical radiosonde measurements (Pa, Ta, and RH) plus winds.</t>
  </si>
  <si>
    <t>Pulse Frequency (Length)</t>
  </si>
  <si>
    <t>SODAR: 1598 Hz (100 ms)
RASS: 2897 Hz (100 ms)</t>
  </si>
  <si>
    <t>400 - 600 meters</t>
  </si>
  <si>
    <t>10 - 20 seconds</t>
  </si>
  <si>
    <t>5 - 20 meters</t>
  </si>
  <si>
    <t>Frequency</t>
  </si>
  <si>
    <t>Wind Res.</t>
  </si>
  <si>
    <t>915 MHz Radar Wind Profiler
(Vaisala LAP3000)</t>
  </si>
  <si>
    <t>0.33 meters</t>
  </si>
  <si>
    <t>Radar: 915 MHz
RASS: 2000 Hz</t>
  </si>
  <si>
    <t>400 - 600 W (max)</t>
  </si>
  <si>
    <t>Speed: ~1 m/s
Dir: ~ 5 degs</t>
  </si>
  <si>
    <t>Fixed ultra high frequency radars designed to measures wind and precipitation profiles (and virtual temp through RASS) through the boundary layer. Cheaper and smaller to build and operate than a 404 MHz (NPN) profiler, but lack height coverage above the boundary layer.</t>
  </si>
  <si>
    <t>NOAA report</t>
  </si>
  <si>
    <t>449 MHz Radar Wind Profiler</t>
  </si>
  <si>
    <t>0.67 meters</t>
  </si>
  <si>
    <t>449 MHz</t>
  </si>
  <si>
    <t>2000 W (max)</t>
  </si>
  <si>
    <t>30 sec - 5 min</t>
  </si>
  <si>
    <t>~100 m</t>
  </si>
  <si>
    <t>Lidar Wind Profiler</t>
  </si>
  <si>
    <t>Pulse repetition frequency</t>
  </si>
  <si>
    <t>WindTracer
(Lockheed Martin Coherent Technologies)</t>
  </si>
  <si>
    <t>up to 15 km</t>
  </si>
  <si>
    <t>45 - 56 m</t>
  </si>
  <si>
    <t>&lt; 1 m/s</t>
  </si>
  <si>
    <t>HALO Photonics Streamline
wind lidar</t>
  </si>
  <si>
    <t>130 W, up to 490W with cooling</t>
  </si>
  <si>
    <t>&lt; 0.1 m/s</t>
  </si>
  <si>
    <t>Compact 12km sampling Doppler LiDAR system. Low power consumption, 
light weight and portable operation.</t>
  </si>
  <si>
    <t>Leosphere WindCube 400s</t>
  </si>
  <si>
    <t>up to 1600 W</t>
  </si>
  <si>
    <t>up to 10 km</t>
  </si>
  <si>
    <t>75 m</t>
  </si>
  <si>
    <t>Compact scanning lidar to 10km. Portable operation</t>
  </si>
  <si>
    <t>20 m</t>
  </si>
  <si>
    <t>0.1 m/s</t>
  </si>
  <si>
    <t>Profiling lidar for observing wind components above the canopy, within open canopies, and in the surface layer or SBL</t>
  </si>
  <si>
    <t>ZephIR300 profiling lidar</t>
  </si>
  <si>
    <t>50 Hz</t>
  </si>
  <si>
    <t>every 15 s</t>
  </si>
  <si>
    <t>varies from 0.07 to 7.7m</t>
  </si>
  <si>
    <t>typically 3 km
max. 9 km</t>
  </si>
  <si>
    <t>0.05 m/s</t>
  </si>
  <si>
    <t>Capable of measuring and mapping atmospheric velocities and backscatter
 with the high precision and sampling rate necessary for boundary layer studies</t>
  </si>
  <si>
    <t>Additional Information (Online Presentations and Papers)</t>
  </si>
  <si>
    <t>Upper Air Meteorology:</t>
  </si>
  <si>
    <t>915 or 1290 MHz Radar Wind Profiler 
(Scintec LAP3000)</t>
  </si>
  <si>
    <t>449 MHz Radar Wind Profiler 
(Scintec LAP8000)</t>
  </si>
  <si>
    <t>SODAR: 1,598 Hz 
RASS: 2,897 Hz</t>
  </si>
  <si>
    <t>250 W (standard) 
800 W (max, with heating)</t>
  </si>
  <si>
    <t>Low: 60 &amp; 100 m 
High: 250 &amp; 500 m</t>
  </si>
  <si>
    <t>Passive Infrared and Microwave</t>
  </si>
  <si>
    <t>Radiometrics MP-1500A / 2500A / 3000A</t>
  </si>
  <si>
    <t>~ 1cm</t>
  </si>
  <si>
    <t>200 W</t>
  </si>
  <si>
    <t>~ 5 km</t>
  </si>
  <si>
    <t>5 minutes</t>
  </si>
  <si>
    <t>27 kg</t>
  </si>
  <si>
    <t>Multichannel (profiling) Microwave Radiometer. Continuous passive profiling of water vapor, liquid water and temperature depending on model. Very low resolution (~1km in BL, lower above), but also compact, low power and low maintenance.</t>
  </si>
  <si>
    <t>AERI</t>
  </si>
  <si>
    <t>3 - 25 µm</t>
  </si>
  <si>
    <t>3000 W</t>
  </si>
  <si>
    <t>~3 km</t>
  </si>
  <si>
    <t>8 minutes</t>
  </si>
  <si>
    <t>200 kg</t>
  </si>
  <si>
    <t>Atmospheric Emitted Radiance Interferometer, passive infrared device. Cannot penetrate clouds or rain. Resolution degrades with altitude.</t>
  </si>
  <si>
    <t>~ 1 km in ABL</t>
  </si>
  <si>
    <t>~ 200 - 500 m in ABL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</si>
</sst>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2"/>
      <name val="Times"/>
    </font>
    <font>
      <sz val="12"/>
      <color theme="1"/>
      <name val="Times"/>
    </font>
    <font>
      <b/>
      <sz val="12"/>
      <color theme="1"/>
      <name val="Times"/>
    </font>
    <font>
      <sz val="10"/>
      <name val="Arial"/>
    </font>
    <font>
      <sz val="12"/>
      <name val="Times"/>
    </font>
    <font>
      <sz val="12"/>
      <color rgb="FF000000"/>
      <name val="Times"/>
    </font>
    <font>
      <sz val="12"/>
      <color rgb="FF212529"/>
      <name val="Times"/>
    </font>
    <font>
      <u/>
      <sz val="12"/>
      <color rgb="FF0000FF"/>
      <name val="Times"/>
    </font>
    <font>
      <u/>
      <sz val="12"/>
      <color rgb="FF0000FF"/>
      <name val="Times"/>
    </font>
    <font>
      <u/>
      <sz val="12"/>
      <color rgb="FF0000FF"/>
      <name val="Times"/>
    </font>
    <font>
      <u/>
      <sz val="12"/>
      <color rgb="FF0000FF"/>
      <name val="Times"/>
    </font>
    <font>
      <u/>
      <sz val="12"/>
      <color rgb="FF000000"/>
      <name val="Times"/>
    </font>
    <font>
      <u/>
      <sz val="10"/>
      <color rgb="FF0000FF"/>
      <name val="Arial"/>
    </font>
    <font>
      <u/>
      <sz val="12"/>
      <color rgb="FF1155CC"/>
      <name val="Times"/>
    </font>
    <font>
      <b/>
      <i/>
      <sz val="12"/>
      <color rgb="FF000000"/>
      <name val="Times"/>
    </font>
    <font>
      <u/>
      <sz val="12"/>
      <color rgb="FF1155CC"/>
      <name val="Times"/>
    </font>
    <font>
      <sz val="11"/>
      <color rgb="FF000000"/>
      <name val="Arial"/>
    </font>
    <font>
      <b/>
      <sz val="12"/>
      <color rgb="FF000000"/>
      <name val="Times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FDFD"/>
        <bgColor rgb="FFFDFDFD"/>
      </patternFill>
    </fill>
    <fill>
      <patternFill patternType="solid">
        <fgColor rgb="FFFFFFFF"/>
        <bgColor indexed="64"/>
      </patternFill>
    </fill>
    <fill>
      <patternFill patternType="solid">
        <fgColor theme="2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7" fillId="2" borderId="0" xfId="0" applyFont="1" applyFill="1" applyAlignment="1"/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19" fillId="0" borderId="15" xfId="0" applyFont="1" applyBorder="1" applyAlignment="1">
      <alignment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wrapText="1"/>
    </xf>
    <xf numFmtId="0" fontId="19" fillId="5" borderId="13" xfId="0" applyFont="1" applyFill="1" applyBorder="1" applyAlignment="1">
      <alignment wrapText="1"/>
    </xf>
    <xf numFmtId="0" fontId="6" fillId="4" borderId="23" xfId="0" applyFont="1" applyFill="1" applyBorder="1" applyAlignment="1">
      <alignment horizontal="center" wrapText="1"/>
    </xf>
    <xf numFmtId="0" fontId="19" fillId="0" borderId="23" xfId="0" applyFont="1" applyBorder="1" applyAlignment="1">
      <alignment wrapText="1"/>
    </xf>
    <xf numFmtId="0" fontId="6" fillId="0" borderId="23" xfId="0" applyFont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18" fillId="5" borderId="13" xfId="0" applyFont="1" applyFill="1" applyBorder="1" applyAlignment="1">
      <alignment horizontal="center" wrapText="1"/>
    </xf>
    <xf numFmtId="0" fontId="18" fillId="5" borderId="14" xfId="0" applyFont="1" applyFill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3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6" fillId="0" borderId="0" xfId="0" applyFont="1"/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psl.noaa.gov/news/2007/pdf/IOOS_Final%20Report_Nov_15_20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8"/>
  <sheetViews>
    <sheetView tabSelected="1" zoomScale="90" zoomScaleNormal="85" workbookViewId="0">
      <pane ySplit="1" topLeftCell="A2" activePane="bottomLeft" state="frozen"/>
      <selection pane="bottomLeft" activeCell="A3" sqref="A3:B3"/>
    </sheetView>
  </sheetViews>
  <sheetFormatPr defaultColWidth="14.44140625" defaultRowHeight="15.75" customHeight="1" x14ac:dyDescent="0.25"/>
  <cols>
    <col min="2" max="2" width="38" customWidth="1"/>
    <col min="4" max="4" width="26" customWidth="1"/>
    <col min="5" max="5" width="33.77734375" bestFit="1" customWidth="1"/>
    <col min="7" max="7" width="16.109375" customWidth="1"/>
    <col min="8" max="8" width="35.6640625" bestFit="1" customWidth="1"/>
    <col min="9" max="9" width="25.21875" customWidth="1"/>
    <col min="10" max="10" width="153.109375" bestFit="1" customWidth="1"/>
  </cols>
  <sheetData>
    <row r="1" spans="1:10" ht="16.2" thickBot="1" x14ac:dyDescent="0.3">
      <c r="A1" s="59"/>
      <c r="B1" s="59"/>
      <c r="C1" s="60" t="s">
        <v>1</v>
      </c>
      <c r="D1" s="60" t="s">
        <v>2</v>
      </c>
      <c r="E1" s="60" t="s">
        <v>3</v>
      </c>
      <c r="F1" s="60" t="s">
        <v>4</v>
      </c>
      <c r="G1" s="60" t="s">
        <v>5</v>
      </c>
      <c r="H1" s="60" t="s">
        <v>6</v>
      </c>
      <c r="I1" s="60" t="s">
        <v>7</v>
      </c>
      <c r="J1" s="60" t="s">
        <v>8</v>
      </c>
    </row>
    <row r="2" spans="1:10" ht="15.6" x14ac:dyDescent="0.25">
      <c r="A2" s="88" t="s">
        <v>9</v>
      </c>
      <c r="B2" s="89"/>
      <c r="C2" s="61"/>
      <c r="D2" s="61"/>
      <c r="E2" s="61"/>
      <c r="F2" s="61"/>
      <c r="G2" s="61"/>
      <c r="H2" s="61"/>
      <c r="I2" s="61"/>
      <c r="J2" s="61"/>
    </row>
    <row r="3" spans="1:10" ht="79.5" customHeight="1" x14ac:dyDescent="0.25">
      <c r="A3" s="86" t="s">
        <v>10</v>
      </c>
      <c r="B3" s="82"/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3" t="s">
        <v>18</v>
      </c>
      <c r="J3" s="3" t="s">
        <v>19</v>
      </c>
    </row>
    <row r="4" spans="1:10" ht="31.2" x14ac:dyDescent="0.25">
      <c r="A4" s="83" t="s">
        <v>20</v>
      </c>
      <c r="B4" s="79"/>
      <c r="C4" s="5" t="s">
        <v>22</v>
      </c>
      <c r="D4" s="5" t="s">
        <v>23</v>
      </c>
      <c r="E4" s="6" t="s">
        <v>299</v>
      </c>
      <c r="F4" s="5" t="s">
        <v>24</v>
      </c>
      <c r="G4" s="5" t="s">
        <v>25</v>
      </c>
      <c r="H4" s="5" t="s">
        <v>17</v>
      </c>
      <c r="I4" s="5" t="s">
        <v>26</v>
      </c>
      <c r="J4" s="49" t="s">
        <v>27</v>
      </c>
    </row>
    <row r="5" spans="1:10" ht="15.6" x14ac:dyDescent="0.25">
      <c r="A5" s="83" t="s">
        <v>28</v>
      </c>
      <c r="B5" s="79"/>
      <c r="C5" s="5" t="s">
        <v>30</v>
      </c>
      <c r="D5" s="5" t="s">
        <v>31</v>
      </c>
      <c r="E5" s="5" t="s">
        <v>32</v>
      </c>
      <c r="F5" s="5" t="s">
        <v>33</v>
      </c>
      <c r="G5" s="5" t="s">
        <v>34</v>
      </c>
      <c r="H5" s="5" t="s">
        <v>35</v>
      </c>
      <c r="I5" s="5" t="s">
        <v>36</v>
      </c>
      <c r="J5" s="49" t="s">
        <v>37</v>
      </c>
    </row>
    <row r="6" spans="1:10" ht="31.2" x14ac:dyDescent="0.25">
      <c r="A6" s="83" t="s">
        <v>38</v>
      </c>
      <c r="B6" s="79"/>
      <c r="C6" s="5" t="s">
        <v>40</v>
      </c>
      <c r="D6" s="5" t="s">
        <v>41</v>
      </c>
      <c r="E6" s="5" t="s">
        <v>42</v>
      </c>
      <c r="F6" s="5" t="s">
        <v>24</v>
      </c>
      <c r="G6" s="5" t="s">
        <v>43</v>
      </c>
      <c r="H6" s="5" t="s">
        <v>17</v>
      </c>
      <c r="I6" s="5" t="s">
        <v>44</v>
      </c>
      <c r="J6" s="49" t="s">
        <v>45</v>
      </c>
    </row>
    <row r="7" spans="1:10" ht="31.2" x14ac:dyDescent="0.25">
      <c r="A7" s="83" t="s">
        <v>46</v>
      </c>
      <c r="B7" s="79"/>
      <c r="C7" s="5" t="s">
        <v>47</v>
      </c>
      <c r="D7" s="5" t="s">
        <v>48</v>
      </c>
      <c r="E7" s="5" t="s">
        <v>49</v>
      </c>
      <c r="F7" s="5" t="s">
        <v>24</v>
      </c>
      <c r="G7" s="5" t="s">
        <v>50</v>
      </c>
      <c r="H7" s="5" t="s">
        <v>51</v>
      </c>
      <c r="I7" s="6" t="s">
        <v>52</v>
      </c>
      <c r="J7" s="49" t="s">
        <v>53</v>
      </c>
    </row>
    <row r="8" spans="1:10" ht="42.75" customHeight="1" x14ac:dyDescent="0.25">
      <c r="A8" s="84" t="s">
        <v>54</v>
      </c>
      <c r="B8" s="85"/>
      <c r="C8" s="7" t="s">
        <v>47</v>
      </c>
      <c r="D8" s="7" t="s">
        <v>13</v>
      </c>
      <c r="E8" s="7" t="s">
        <v>49</v>
      </c>
      <c r="F8" s="7" t="s">
        <v>55</v>
      </c>
      <c r="G8" s="7" t="s">
        <v>56</v>
      </c>
      <c r="H8" s="7" t="s">
        <v>51</v>
      </c>
      <c r="I8" s="8" t="s">
        <v>57</v>
      </c>
      <c r="J8" s="8" t="s">
        <v>58</v>
      </c>
    </row>
    <row r="9" spans="1:10" ht="44.25" customHeight="1" x14ac:dyDescent="0.25">
      <c r="A9" s="76" t="s">
        <v>59</v>
      </c>
      <c r="B9" s="77"/>
      <c r="C9" s="62"/>
      <c r="D9" s="62"/>
      <c r="E9" s="62"/>
      <c r="F9" s="62"/>
      <c r="G9" s="62"/>
      <c r="H9" s="62"/>
      <c r="I9" s="62"/>
      <c r="J9" s="62"/>
    </row>
    <row r="10" spans="1:10" ht="46.8" x14ac:dyDescent="0.25">
      <c r="A10" s="86" t="s">
        <v>60</v>
      </c>
      <c r="B10" s="82"/>
      <c r="C10" s="5" t="s">
        <v>61</v>
      </c>
      <c r="D10" s="5" t="s">
        <v>61</v>
      </c>
      <c r="E10" s="2" t="s">
        <v>62</v>
      </c>
      <c r="F10" s="2" t="s">
        <v>63</v>
      </c>
      <c r="G10" s="2" t="s">
        <v>64</v>
      </c>
      <c r="H10" s="5" t="s">
        <v>65</v>
      </c>
      <c r="I10" s="2" t="s">
        <v>66</v>
      </c>
      <c r="J10" s="3" t="s">
        <v>67</v>
      </c>
    </row>
    <row r="11" spans="1:10" ht="15.6" x14ac:dyDescent="0.25">
      <c r="A11" s="87" t="s">
        <v>68</v>
      </c>
      <c r="B11" s="79"/>
      <c r="C11" s="5" t="s">
        <v>61</v>
      </c>
      <c r="D11" s="5" t="s">
        <v>61</v>
      </c>
      <c r="E11" s="5" t="s">
        <v>69</v>
      </c>
      <c r="F11" s="5" t="s">
        <v>70</v>
      </c>
      <c r="G11" s="5" t="s">
        <v>64</v>
      </c>
      <c r="H11" s="5" t="s">
        <v>65</v>
      </c>
      <c r="I11" s="5" t="s">
        <v>71</v>
      </c>
      <c r="J11" s="6" t="s">
        <v>72</v>
      </c>
    </row>
    <row r="12" spans="1:10" ht="15.6" x14ac:dyDescent="0.25">
      <c r="A12" s="80" t="s">
        <v>73</v>
      </c>
      <c r="B12" s="79"/>
      <c r="C12" s="5" t="s">
        <v>61</v>
      </c>
      <c r="D12" s="5" t="s">
        <v>61</v>
      </c>
      <c r="E12" s="5"/>
      <c r="F12" s="5"/>
      <c r="G12" s="5"/>
      <c r="H12" s="5" t="s">
        <v>65</v>
      </c>
      <c r="I12" s="5"/>
      <c r="J12" s="6" t="s">
        <v>74</v>
      </c>
    </row>
    <row r="13" spans="1:10" ht="15.6" x14ac:dyDescent="0.25">
      <c r="A13" s="80" t="s">
        <v>75</v>
      </c>
      <c r="B13" s="79"/>
      <c r="C13" s="5" t="s">
        <v>61</v>
      </c>
      <c r="D13" s="5" t="s">
        <v>61</v>
      </c>
      <c r="E13" s="7"/>
      <c r="F13" s="7"/>
      <c r="G13" s="7"/>
      <c r="H13" s="7" t="s">
        <v>65</v>
      </c>
      <c r="I13" s="7"/>
      <c r="J13" s="8" t="s">
        <v>76</v>
      </c>
    </row>
    <row r="14" spans="1:10" ht="15.6" x14ac:dyDescent="0.25">
      <c r="A14" s="76" t="s">
        <v>77</v>
      </c>
      <c r="B14" s="77"/>
      <c r="C14" s="63"/>
      <c r="D14" s="63"/>
      <c r="E14" s="63"/>
      <c r="F14" s="63"/>
      <c r="G14" s="63"/>
      <c r="H14" s="62"/>
      <c r="I14" s="63"/>
      <c r="J14" s="63"/>
    </row>
    <row r="15" spans="1:10" ht="46.8" x14ac:dyDescent="0.25">
      <c r="A15" s="81" t="s">
        <v>78</v>
      </c>
      <c r="B15" s="82"/>
      <c r="C15" s="5"/>
      <c r="D15" s="55" t="s">
        <v>298</v>
      </c>
      <c r="E15" s="50" t="s">
        <v>79</v>
      </c>
      <c r="F15" s="12" t="s">
        <v>80</v>
      </c>
      <c r="G15" s="2" t="s">
        <v>81</v>
      </c>
      <c r="H15" s="2" t="s">
        <v>82</v>
      </c>
      <c r="I15" s="5"/>
      <c r="J15" s="3" t="s">
        <v>83</v>
      </c>
    </row>
    <row r="16" spans="1:10" ht="15.6" x14ac:dyDescent="0.25">
      <c r="A16" s="80" t="s">
        <v>84</v>
      </c>
      <c r="B16" s="79"/>
      <c r="C16" s="5"/>
      <c r="D16" s="50" t="s">
        <v>85</v>
      </c>
      <c r="E16" s="5" t="s">
        <v>86</v>
      </c>
      <c r="F16" s="13" t="s">
        <v>87</v>
      </c>
      <c r="G16" s="5" t="s">
        <v>88</v>
      </c>
      <c r="H16" s="5" t="s">
        <v>89</v>
      </c>
      <c r="I16" s="5" t="s">
        <v>90</v>
      </c>
      <c r="J16" s="6"/>
    </row>
    <row r="17" spans="1:10" ht="15.6" x14ac:dyDescent="0.25">
      <c r="A17" s="80" t="s">
        <v>91</v>
      </c>
      <c r="B17" s="79"/>
      <c r="C17" s="5"/>
      <c r="D17" s="50"/>
      <c r="E17" s="5" t="s">
        <v>92</v>
      </c>
      <c r="F17" s="13" t="s">
        <v>93</v>
      </c>
      <c r="G17" s="5"/>
      <c r="H17" s="5"/>
      <c r="I17" s="5" t="s">
        <v>94</v>
      </c>
      <c r="J17" s="6" t="s">
        <v>95</v>
      </c>
    </row>
    <row r="18" spans="1:10" ht="15.6" x14ac:dyDescent="0.25">
      <c r="A18" s="80" t="s">
        <v>96</v>
      </c>
      <c r="B18" s="79"/>
      <c r="C18" s="5"/>
      <c r="D18" s="50"/>
      <c r="E18" s="5"/>
      <c r="F18" s="13" t="s">
        <v>97</v>
      </c>
      <c r="G18" s="5"/>
      <c r="H18" s="5"/>
      <c r="I18" s="5" t="s">
        <v>98</v>
      </c>
      <c r="J18" s="6" t="s">
        <v>99</v>
      </c>
    </row>
    <row r="19" spans="1:10" ht="15.6" x14ac:dyDescent="0.25">
      <c r="A19" s="80" t="s">
        <v>100</v>
      </c>
      <c r="B19" s="79"/>
      <c r="C19" s="5"/>
      <c r="D19" s="50"/>
      <c r="E19" s="5" t="s">
        <v>101</v>
      </c>
      <c r="F19" s="13" t="s">
        <v>102</v>
      </c>
      <c r="G19" s="5" t="s">
        <v>103</v>
      </c>
      <c r="H19" s="5" t="s">
        <v>104</v>
      </c>
      <c r="I19" s="5" t="s">
        <v>105</v>
      </c>
      <c r="J19" s="6" t="s">
        <v>106</v>
      </c>
    </row>
    <row r="20" spans="1:10" ht="15.6" x14ac:dyDescent="0.25">
      <c r="A20" s="76" t="s">
        <v>107</v>
      </c>
      <c r="B20" s="77"/>
      <c r="C20" s="63"/>
      <c r="D20" s="63"/>
      <c r="E20" s="63"/>
      <c r="F20" s="63"/>
      <c r="G20" s="63"/>
      <c r="H20" s="63"/>
      <c r="I20" s="63"/>
      <c r="J20" s="63"/>
    </row>
    <row r="21" spans="1:10" ht="31.2" x14ac:dyDescent="0.25">
      <c r="A21" s="78" t="s">
        <v>296</v>
      </c>
      <c r="B21" s="79"/>
      <c r="C21" s="2" t="s">
        <v>108</v>
      </c>
      <c r="D21" s="2" t="s">
        <v>61</v>
      </c>
      <c r="E21" s="2" t="s">
        <v>109</v>
      </c>
      <c r="F21" s="2" t="s">
        <v>110</v>
      </c>
      <c r="G21" s="2" t="s">
        <v>111</v>
      </c>
      <c r="H21" s="3" t="s">
        <v>300</v>
      </c>
      <c r="I21" s="5" t="s">
        <v>61</v>
      </c>
      <c r="J21" s="3" t="s">
        <v>113</v>
      </c>
    </row>
    <row r="22" spans="1:10" ht="31.2" x14ac:dyDescent="0.25">
      <c r="A22" s="78" t="s">
        <v>297</v>
      </c>
      <c r="B22" s="79"/>
      <c r="C22" s="5" t="s">
        <v>114</v>
      </c>
      <c r="D22" s="5" t="s">
        <v>61</v>
      </c>
      <c r="E22" s="5" t="s">
        <v>115</v>
      </c>
      <c r="F22" s="5" t="s">
        <v>116</v>
      </c>
      <c r="G22" s="5" t="s">
        <v>117</v>
      </c>
      <c r="H22" s="5" t="s">
        <v>118</v>
      </c>
      <c r="I22" s="5" t="s">
        <v>61</v>
      </c>
      <c r="J22" s="6" t="s">
        <v>119</v>
      </c>
    </row>
    <row r="23" spans="1:10" ht="15.6" x14ac:dyDescent="0.25">
      <c r="A23" s="90" t="s">
        <v>120</v>
      </c>
      <c r="B23" s="79"/>
      <c r="C23" s="5" t="s">
        <v>108</v>
      </c>
      <c r="D23" s="5"/>
      <c r="E23" s="5" t="s">
        <v>121</v>
      </c>
      <c r="F23" s="5" t="s">
        <v>122</v>
      </c>
      <c r="G23" s="5" t="s">
        <v>123</v>
      </c>
      <c r="H23" s="5" t="s">
        <v>124</v>
      </c>
      <c r="I23" s="5"/>
      <c r="J23" s="6" t="s">
        <v>125</v>
      </c>
    </row>
    <row r="24" spans="1:10" ht="15.6" x14ac:dyDescent="0.25">
      <c r="A24" s="76" t="s">
        <v>126</v>
      </c>
      <c r="B24" s="77"/>
      <c r="C24" s="63"/>
      <c r="D24" s="63"/>
      <c r="E24" s="63"/>
      <c r="F24" s="63"/>
      <c r="G24" s="63"/>
      <c r="H24" s="63"/>
      <c r="I24" s="63"/>
      <c r="J24" s="63"/>
    </row>
    <row r="25" spans="1:10" ht="15.6" x14ac:dyDescent="0.25">
      <c r="A25" s="93" t="s">
        <v>127</v>
      </c>
      <c r="B25" s="82"/>
      <c r="C25" s="50" t="s">
        <v>128</v>
      </c>
      <c r="D25" s="13" t="s">
        <v>129</v>
      </c>
      <c r="E25" s="5" t="s">
        <v>130</v>
      </c>
      <c r="F25" s="5" t="s">
        <v>131</v>
      </c>
      <c r="G25" s="5" t="s">
        <v>64</v>
      </c>
      <c r="H25" s="5" t="s">
        <v>132</v>
      </c>
      <c r="I25" s="5" t="s">
        <v>133</v>
      </c>
      <c r="J25" s="5" t="s">
        <v>134</v>
      </c>
    </row>
    <row r="26" spans="1:10" ht="15.6" x14ac:dyDescent="0.25">
      <c r="A26" s="87" t="s">
        <v>135</v>
      </c>
      <c r="B26" s="79"/>
      <c r="C26" s="13" t="s">
        <v>136</v>
      </c>
      <c r="D26" s="13" t="s">
        <v>137</v>
      </c>
      <c r="E26" s="5" t="s">
        <v>138</v>
      </c>
      <c r="F26" s="5" t="s">
        <v>139</v>
      </c>
      <c r="G26" s="5" t="s">
        <v>140</v>
      </c>
      <c r="H26" s="5" t="s">
        <v>141</v>
      </c>
      <c r="I26" s="5" t="s">
        <v>142</v>
      </c>
      <c r="J26" s="13" t="s">
        <v>143</v>
      </c>
    </row>
    <row r="27" spans="1:10" ht="15.6" x14ac:dyDescent="0.25">
      <c r="A27" s="87" t="s">
        <v>144</v>
      </c>
      <c r="B27" s="79"/>
      <c r="C27" s="13" t="s">
        <v>145</v>
      </c>
      <c r="D27" s="13" t="s">
        <v>13</v>
      </c>
      <c r="E27" s="5" t="s">
        <v>146</v>
      </c>
      <c r="F27" s="5" t="s">
        <v>147</v>
      </c>
      <c r="G27" s="5" t="s">
        <v>148</v>
      </c>
      <c r="H27" s="5" t="s">
        <v>149</v>
      </c>
      <c r="I27" s="5" t="s">
        <v>150</v>
      </c>
      <c r="J27" s="51" t="s">
        <v>151</v>
      </c>
    </row>
    <row r="28" spans="1:10" ht="15.6" x14ac:dyDescent="0.25">
      <c r="A28" s="87" t="s">
        <v>152</v>
      </c>
      <c r="B28" s="79"/>
      <c r="C28" s="13" t="s">
        <v>145</v>
      </c>
      <c r="D28" s="13" t="s">
        <v>61</v>
      </c>
      <c r="E28" s="5" t="s">
        <v>153</v>
      </c>
      <c r="F28" s="5" t="s">
        <v>154</v>
      </c>
      <c r="G28" s="5" t="s">
        <v>64</v>
      </c>
      <c r="H28" s="5" t="s">
        <v>155</v>
      </c>
      <c r="I28" s="5" t="s">
        <v>156</v>
      </c>
      <c r="J28" s="52" t="s">
        <v>157</v>
      </c>
    </row>
    <row r="29" spans="1:10" ht="15.6" x14ac:dyDescent="0.25">
      <c r="A29" s="87" t="s">
        <v>158</v>
      </c>
      <c r="B29" s="79"/>
      <c r="C29" s="13" t="s">
        <v>159</v>
      </c>
      <c r="D29" s="13" t="s">
        <v>61</v>
      </c>
      <c r="E29" s="5" t="s">
        <v>160</v>
      </c>
      <c r="F29" s="5" t="s">
        <v>161</v>
      </c>
      <c r="G29" s="5" t="s">
        <v>64</v>
      </c>
      <c r="H29" s="5" t="s">
        <v>162</v>
      </c>
      <c r="I29" s="5" t="s">
        <v>163</v>
      </c>
      <c r="J29" s="52" t="s">
        <v>164</v>
      </c>
    </row>
    <row r="30" spans="1:10" ht="15.6" x14ac:dyDescent="0.25">
      <c r="A30" s="87" t="s">
        <v>165</v>
      </c>
      <c r="B30" s="79"/>
      <c r="C30" s="13"/>
      <c r="D30" s="13"/>
      <c r="E30" s="5" t="s">
        <v>166</v>
      </c>
      <c r="F30" s="5" t="s">
        <v>167</v>
      </c>
      <c r="G30" s="5"/>
      <c r="H30" s="5"/>
      <c r="I30" s="5"/>
      <c r="J30" s="52"/>
    </row>
    <row r="31" spans="1:10" ht="15.6" x14ac:dyDescent="0.25">
      <c r="A31" s="87" t="s">
        <v>168</v>
      </c>
      <c r="B31" s="79"/>
      <c r="C31" s="13"/>
      <c r="D31" s="13"/>
      <c r="E31" s="5" t="s">
        <v>169</v>
      </c>
      <c r="F31" s="5" t="s">
        <v>170</v>
      </c>
      <c r="G31" s="5" t="s">
        <v>171</v>
      </c>
      <c r="H31" s="5"/>
      <c r="I31" s="5" t="s">
        <v>172</v>
      </c>
      <c r="J31" s="52" t="s">
        <v>173</v>
      </c>
    </row>
    <row r="32" spans="1:10" ht="15.6" x14ac:dyDescent="0.25">
      <c r="A32" s="92" t="s">
        <v>174</v>
      </c>
      <c r="B32" s="85"/>
      <c r="C32" s="29" t="s">
        <v>175</v>
      </c>
      <c r="D32" s="29" t="s">
        <v>176</v>
      </c>
      <c r="E32" s="53" t="s">
        <v>61</v>
      </c>
      <c r="F32" s="7" t="s">
        <v>177</v>
      </c>
      <c r="G32" s="7" t="s">
        <v>178</v>
      </c>
      <c r="H32" s="7" t="s">
        <v>179</v>
      </c>
      <c r="I32" s="7" t="s">
        <v>61</v>
      </c>
      <c r="J32" s="54" t="s">
        <v>180</v>
      </c>
    </row>
    <row r="33" spans="1:10" ht="15.6" x14ac:dyDescent="0.25">
      <c r="A33" s="78" t="s">
        <v>181</v>
      </c>
      <c r="B33" s="79"/>
      <c r="C33" s="5" t="s">
        <v>182</v>
      </c>
      <c r="D33" s="5" t="s">
        <v>183</v>
      </c>
      <c r="E33" s="5" t="s">
        <v>184</v>
      </c>
      <c r="F33" s="5" t="s">
        <v>185</v>
      </c>
      <c r="G33" s="5" t="s">
        <v>186</v>
      </c>
      <c r="H33" s="5" t="s">
        <v>187</v>
      </c>
      <c r="I33" s="5" t="s">
        <v>188</v>
      </c>
      <c r="J33" s="5" t="s">
        <v>189</v>
      </c>
    </row>
    <row r="34" spans="1:10" ht="15.6" x14ac:dyDescent="0.25">
      <c r="A34" s="90" t="s">
        <v>190</v>
      </c>
      <c r="B34" s="79"/>
      <c r="C34" s="5" t="s">
        <v>182</v>
      </c>
      <c r="D34" s="5" t="s">
        <v>176</v>
      </c>
      <c r="E34" s="5" t="s">
        <v>191</v>
      </c>
      <c r="F34" s="5" t="s">
        <v>192</v>
      </c>
      <c r="G34" s="5" t="s">
        <v>193</v>
      </c>
      <c r="H34" s="5" t="s">
        <v>187</v>
      </c>
      <c r="I34" s="5" t="s">
        <v>194</v>
      </c>
      <c r="J34" s="5" t="s">
        <v>195</v>
      </c>
    </row>
    <row r="35" spans="1:10" ht="16.2" thickBot="1" x14ac:dyDescent="0.3">
      <c r="A35" s="91" t="s">
        <v>196</v>
      </c>
      <c r="B35" s="85"/>
      <c r="C35" s="7" t="s">
        <v>47</v>
      </c>
      <c r="D35" s="7"/>
      <c r="E35" s="7"/>
      <c r="F35" s="7" t="s">
        <v>197</v>
      </c>
      <c r="G35" s="7"/>
      <c r="H35" s="7" t="s">
        <v>198</v>
      </c>
      <c r="I35" s="7" t="s">
        <v>199</v>
      </c>
      <c r="J35" s="7" t="s">
        <v>200</v>
      </c>
    </row>
    <row r="36" spans="1:10" ht="15.75" customHeight="1" thickBot="1" x14ac:dyDescent="0.35">
      <c r="A36" s="70" t="s">
        <v>301</v>
      </c>
      <c r="B36" s="71"/>
      <c r="C36" s="64"/>
      <c r="D36" s="64"/>
      <c r="E36" s="64"/>
      <c r="F36" s="64"/>
      <c r="G36" s="64"/>
      <c r="H36" s="64"/>
      <c r="I36" s="64"/>
      <c r="J36" s="65"/>
    </row>
    <row r="37" spans="1:10" ht="15.45" customHeight="1" thickBot="1" x14ac:dyDescent="0.35">
      <c r="A37" s="72" t="s">
        <v>302</v>
      </c>
      <c r="B37" s="73"/>
      <c r="C37" s="57" t="s">
        <v>303</v>
      </c>
      <c r="D37" s="58"/>
      <c r="E37" s="57" t="s">
        <v>304</v>
      </c>
      <c r="F37" s="57" t="s">
        <v>305</v>
      </c>
      <c r="G37" s="57" t="s">
        <v>306</v>
      </c>
      <c r="H37" s="57" t="s">
        <v>316</v>
      </c>
      <c r="I37" s="57" t="s">
        <v>307</v>
      </c>
      <c r="J37" s="56" t="s">
        <v>308</v>
      </c>
    </row>
    <row r="38" spans="1:10" ht="15.45" customHeight="1" thickBot="1" x14ac:dyDescent="0.35">
      <c r="A38" s="74" t="s">
        <v>309</v>
      </c>
      <c r="B38" s="75"/>
      <c r="C38" s="66" t="s">
        <v>310</v>
      </c>
      <c r="D38" s="67"/>
      <c r="E38" s="68" t="s">
        <v>311</v>
      </c>
      <c r="F38" s="68" t="s">
        <v>312</v>
      </c>
      <c r="G38" s="68" t="s">
        <v>313</v>
      </c>
      <c r="H38" s="68" t="s">
        <v>317</v>
      </c>
      <c r="I38" s="68" t="s">
        <v>314</v>
      </c>
      <c r="J38" s="69" t="s">
        <v>315</v>
      </c>
    </row>
  </sheetData>
  <mergeCells count="37">
    <mergeCell ref="A24:B24"/>
    <mergeCell ref="A26:B26"/>
    <mergeCell ref="A25:B25"/>
    <mergeCell ref="A19:B19"/>
    <mergeCell ref="A11:B11"/>
    <mergeCell ref="A2:B2"/>
    <mergeCell ref="A3:B3"/>
    <mergeCell ref="A4:B4"/>
    <mergeCell ref="A5:B5"/>
    <mergeCell ref="A6:B6"/>
    <mergeCell ref="A17:B17"/>
    <mergeCell ref="A18:B18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36:B36"/>
    <mergeCell ref="A37:B37"/>
    <mergeCell ref="A38:B38"/>
    <mergeCell ref="A20:B20"/>
    <mergeCell ref="A21:B21"/>
    <mergeCell ref="A34:B34"/>
    <mergeCell ref="A35:B35"/>
    <mergeCell ref="A27:B27"/>
    <mergeCell ref="A28:B28"/>
    <mergeCell ref="A29:B29"/>
    <mergeCell ref="A30:B30"/>
    <mergeCell ref="A31:B31"/>
    <mergeCell ref="A33:B33"/>
    <mergeCell ref="A32:B32"/>
    <mergeCell ref="A22:B22"/>
    <mergeCell ref="A23:B23"/>
  </mergeCells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994"/>
  <sheetViews>
    <sheetView workbookViewId="0"/>
  </sheetViews>
  <sheetFormatPr defaultColWidth="14.44140625" defaultRowHeight="15.75" customHeight="1" x14ac:dyDescent="0.25"/>
  <cols>
    <col min="1" max="1" width="17.21875" customWidth="1"/>
    <col min="2" max="2" width="23.21875" customWidth="1"/>
    <col min="3" max="3" width="18" customWidth="1"/>
    <col min="4" max="4" width="27.5546875" customWidth="1"/>
    <col min="5" max="5" width="20.109375" customWidth="1"/>
    <col min="6" max="6" width="18" customWidth="1"/>
    <col min="7" max="8" width="18.77734375" customWidth="1"/>
    <col min="10" max="10" width="18" customWidth="1"/>
    <col min="11" max="11" width="14.44140625" customWidth="1"/>
    <col min="12" max="12" width="53.44140625" customWidth="1"/>
    <col min="13" max="16" width="10.77734375" customWidth="1"/>
  </cols>
  <sheetData>
    <row r="1" spans="1:33" ht="15.75" customHeight="1" x14ac:dyDescent="0.3">
      <c r="A1" s="113" t="s">
        <v>9</v>
      </c>
      <c r="B1" s="98"/>
      <c r="C1" s="17" t="s">
        <v>0</v>
      </c>
      <c r="D1" s="17" t="s">
        <v>1</v>
      </c>
      <c r="E1" s="17" t="s">
        <v>201</v>
      </c>
      <c r="F1" s="17" t="s">
        <v>3</v>
      </c>
      <c r="G1" s="17" t="s">
        <v>4</v>
      </c>
      <c r="H1" s="17" t="s">
        <v>5</v>
      </c>
      <c r="I1" s="17" t="s">
        <v>6</v>
      </c>
      <c r="J1" s="17" t="s">
        <v>202</v>
      </c>
      <c r="K1" s="17" t="s">
        <v>203</v>
      </c>
      <c r="L1" s="18" t="s">
        <v>8</v>
      </c>
      <c r="M1" s="1"/>
      <c r="N1" s="115" t="s">
        <v>204</v>
      </c>
      <c r="O1" s="98"/>
      <c r="P1" s="9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5.75" customHeight="1" x14ac:dyDescent="0.3">
      <c r="A2" s="86" t="s">
        <v>10</v>
      </c>
      <c r="B2" s="108"/>
      <c r="C2" s="20" t="s">
        <v>11</v>
      </c>
      <c r="D2" s="20" t="s">
        <v>12</v>
      </c>
      <c r="E2" s="20" t="s">
        <v>205</v>
      </c>
      <c r="F2" s="20" t="s">
        <v>14</v>
      </c>
      <c r="G2" s="20" t="s">
        <v>15</v>
      </c>
      <c r="H2" s="20" t="s">
        <v>25</v>
      </c>
      <c r="I2" s="20" t="s">
        <v>206</v>
      </c>
      <c r="J2" s="21" t="s">
        <v>207</v>
      </c>
      <c r="K2" s="21" t="s">
        <v>208</v>
      </c>
      <c r="L2" s="22" t="s">
        <v>19</v>
      </c>
      <c r="M2" s="4"/>
      <c r="N2" s="23" t="str">
        <f>HYPERLINK("https://s.campbellsci.com/documents/ca/manuals/cs135_man.pdf","CS135 Manual")</f>
        <v>CS135 Manual</v>
      </c>
      <c r="O2" s="24" t="str">
        <f>HYPERLINK("https://s.campbellsci.com/documents/eu/manuals/skyvuepro.pdf","SkyVue Manual")</f>
        <v>SkyVue Manual</v>
      </c>
      <c r="P2" s="25" t="str">
        <f>HYPERLINK("https://www.campbellsci.com/skyvuepro","CS Website")</f>
        <v>CS Website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5.75" customHeight="1" x14ac:dyDescent="0.3">
      <c r="A3" s="83" t="s">
        <v>20</v>
      </c>
      <c r="B3" s="95"/>
      <c r="C3" s="11" t="s">
        <v>21</v>
      </c>
      <c r="D3" s="11" t="s">
        <v>22</v>
      </c>
      <c r="E3" s="11" t="s">
        <v>209</v>
      </c>
      <c r="F3" s="11" t="s">
        <v>210</v>
      </c>
      <c r="G3" s="11" t="s">
        <v>24</v>
      </c>
      <c r="H3" s="11" t="s">
        <v>25</v>
      </c>
      <c r="I3" s="11" t="s">
        <v>206</v>
      </c>
      <c r="J3" s="11" t="s">
        <v>211</v>
      </c>
      <c r="K3" s="11" t="s">
        <v>212</v>
      </c>
      <c r="L3" s="26" t="s">
        <v>27</v>
      </c>
      <c r="M3" s="1"/>
      <c r="N3" s="23" t="str">
        <f>HYPERLINK("https://www.lufft.com/fileadmin/lufft.com/07_downloads/1_manuals/Manual_CHM15k_EN_R15.pdf","CHM15K Manual")</f>
        <v>CHM15K Manual</v>
      </c>
      <c r="O3" s="24" t="str">
        <f>HYPERLINK("https://www.lufft.com/products/cloud-height-snow-depth-sensors-288/ceilometer-chm-15k-nimbus-2300/","Lufft Website")</f>
        <v>Lufft Website</v>
      </c>
      <c r="P3" s="25" t="str">
        <f>HYPERLINK("https://journals.ametsoc.org/doi/pdf/10.1175/2009JTECHA1326.1","CHM15k Heights")</f>
        <v>CHM15k Heights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5.75" customHeight="1" x14ac:dyDescent="0.3">
      <c r="A4" s="83" t="s">
        <v>28</v>
      </c>
      <c r="B4" s="95"/>
      <c r="C4" s="11" t="s">
        <v>29</v>
      </c>
      <c r="D4" s="11" t="s">
        <v>30</v>
      </c>
      <c r="E4" s="11" t="s">
        <v>31</v>
      </c>
      <c r="F4" s="11" t="s">
        <v>32</v>
      </c>
      <c r="G4" s="11" t="s">
        <v>33</v>
      </c>
      <c r="H4" s="11" t="s">
        <v>213</v>
      </c>
      <c r="I4" s="11" t="s">
        <v>214</v>
      </c>
      <c r="J4" s="11" t="s">
        <v>215</v>
      </c>
      <c r="K4" s="11" t="s">
        <v>216</v>
      </c>
      <c r="L4" s="26" t="s">
        <v>37</v>
      </c>
      <c r="M4" s="1"/>
      <c r="N4" s="116" t="s">
        <v>217</v>
      </c>
      <c r="O4" s="95"/>
      <c r="P4" s="117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</row>
    <row r="5" spans="1:33" ht="15.75" customHeight="1" x14ac:dyDescent="0.3">
      <c r="A5" s="83" t="s">
        <v>38</v>
      </c>
      <c r="B5" s="95"/>
      <c r="C5" s="11" t="s">
        <v>39</v>
      </c>
      <c r="D5" s="11" t="s">
        <v>40</v>
      </c>
      <c r="E5" s="11" t="s">
        <v>218</v>
      </c>
      <c r="F5" s="11" t="s">
        <v>42</v>
      </c>
      <c r="G5" s="11" t="s">
        <v>24</v>
      </c>
      <c r="H5" s="11" t="s">
        <v>219</v>
      </c>
      <c r="I5" s="11" t="s">
        <v>206</v>
      </c>
      <c r="J5" s="11"/>
      <c r="K5" s="11" t="s">
        <v>220</v>
      </c>
      <c r="L5" s="27" t="s">
        <v>45</v>
      </c>
      <c r="M5" s="1"/>
      <c r="N5" s="23" t="str">
        <f>HYPERLINK("https://cpb-ap-se2.wpmucdn.com/blogs.unimelb.edu.au/dist/4/273/files/2017/09/MiniMPL-532-C-Operations-Manual-August-2016-1bbqel9.pdf","MiniMPL Manual")</f>
        <v>MiniMPL Manual</v>
      </c>
      <c r="O5" s="24" t="str">
        <f>HYPERLINK("https://www.micropulselidar.com/","MPL Website")</f>
        <v>MPL Website</v>
      </c>
      <c r="P5" s="25" t="str">
        <f>HYPERLINK("https://www.atmos-meas-tech.net/11/2459/2018/amt-11-2459-2018.pdf","LiDAR Compare")</f>
        <v>LiDAR Compare</v>
      </c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3" ht="15.75" customHeight="1" x14ac:dyDescent="0.3">
      <c r="A6" s="83" t="s">
        <v>46</v>
      </c>
      <c r="B6" s="95"/>
      <c r="C6" s="11" t="s">
        <v>221</v>
      </c>
      <c r="D6" s="11" t="s">
        <v>47</v>
      </c>
      <c r="E6" s="11" t="s">
        <v>222</v>
      </c>
      <c r="F6" s="11" t="s">
        <v>49</v>
      </c>
      <c r="G6" s="11" t="s">
        <v>24</v>
      </c>
      <c r="H6" s="11" t="s">
        <v>223</v>
      </c>
      <c r="I6" s="11" t="s">
        <v>224</v>
      </c>
      <c r="J6" s="9" t="s">
        <v>225</v>
      </c>
      <c r="K6" s="9" t="s">
        <v>208</v>
      </c>
      <c r="L6" s="26" t="s">
        <v>53</v>
      </c>
      <c r="M6" s="1"/>
      <c r="N6" s="23" t="str">
        <f>HYPERLINK("http://www.raimet.ru/imgs/db/catalog2_files/file_106.pdf","CL51 Manual")</f>
        <v>CL51 Manual</v>
      </c>
      <c r="O6" s="24" t="str">
        <f>HYPERLINK("https://www.ofcm.gov/meetings/atd/gmu2017/3_Delgado_web.pdf","UMBC Analysis")</f>
        <v>UMBC Analysis</v>
      </c>
      <c r="P6" s="25" t="str">
        <f>HYPERLINK("https://www.epa.gov/sites/production/files/2016-09/documents/results_and_findings_from_discover-aq_denver_2014.pdf","EPA Analysis")</f>
        <v>EPA Analysis</v>
      </c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15.75" customHeight="1" x14ac:dyDescent="0.3">
      <c r="A7" s="83" t="s">
        <v>54</v>
      </c>
      <c r="B7" s="95"/>
      <c r="C7" s="11" t="s">
        <v>226</v>
      </c>
      <c r="D7" s="11" t="s">
        <v>47</v>
      </c>
      <c r="E7" s="11" t="s">
        <v>205</v>
      </c>
      <c r="F7" s="11" t="s">
        <v>49</v>
      </c>
      <c r="G7" s="11" t="s">
        <v>227</v>
      </c>
      <c r="H7" s="11" t="s">
        <v>228</v>
      </c>
      <c r="I7" s="11" t="s">
        <v>224</v>
      </c>
      <c r="J7" s="9" t="s">
        <v>229</v>
      </c>
      <c r="K7" s="9" t="s">
        <v>208</v>
      </c>
      <c r="L7" s="26" t="s">
        <v>230</v>
      </c>
      <c r="M7" s="1"/>
      <c r="N7" s="23" t="str">
        <f>HYPERLINK("http://cedadocs.ceda.ac.uk/1240/1/CL31_User%27s_Guide_M210482EN-F.pdf","CL31 Manual")</f>
        <v>CL31 Manual</v>
      </c>
      <c r="O7" s="24" t="str">
        <f>HYPERLINK("https://www.vaisala.com/en/products/instruments-sensors-and-other-measurement-devices/weather-stations-and-sensors","Vaisala Website")</f>
        <v>Vaisala Website</v>
      </c>
      <c r="P7" s="25" t="str">
        <f>HYPERLINK("https://www.arm.gov/publications/tech_reports/handbooks/vceil_handbook.pdf","ARM Handbook")</f>
        <v>ARM Handbook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ht="15.75" customHeight="1" x14ac:dyDescent="0.3">
      <c r="A8" s="92" t="s">
        <v>231</v>
      </c>
      <c r="B8" s="102"/>
      <c r="C8" s="28" t="s">
        <v>31</v>
      </c>
      <c r="D8" s="29" t="s">
        <v>182</v>
      </c>
      <c r="E8" s="29" t="s">
        <v>232</v>
      </c>
      <c r="F8" s="29" t="s">
        <v>233</v>
      </c>
      <c r="G8" s="29" t="s">
        <v>24</v>
      </c>
      <c r="H8" s="29" t="s">
        <v>234</v>
      </c>
      <c r="I8" s="29" t="s">
        <v>235</v>
      </c>
      <c r="J8" s="29" t="s">
        <v>236</v>
      </c>
      <c r="K8" s="29" t="s">
        <v>220</v>
      </c>
      <c r="L8" s="30" t="s">
        <v>237</v>
      </c>
      <c r="M8" s="1"/>
      <c r="N8" s="23" t="str">
        <f>HYPERLINK("http://www.lisa.u-pec.fr/~formenti/Tools/Manuals/LIDAR/ALS300-450%20product%20information.pdf","ALS 300 Manual")</f>
        <v>ALS 300 Manual</v>
      </c>
      <c r="O8" s="24" t="str">
        <f>HYPERLINK("http://www.meteo-tech.co.il/ImagesDownloadFiles/Brochure.pdf","Leosphere Brochure")</f>
        <v>Leosphere Brochure</v>
      </c>
      <c r="P8" s="25" t="str">
        <f>HYPERLINK("https://tigerz.gsfc.nasa.gov/Documents/ezlidar.pdf","LiDAR Specs")</f>
        <v>LiDAR Specs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ht="15.75" customHeight="1" x14ac:dyDescent="0.3">
      <c r="A9" s="96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1"/>
      <c r="N9" s="31"/>
      <c r="O9" s="1"/>
      <c r="P9" s="32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ht="15.75" customHeight="1" x14ac:dyDescent="0.3">
      <c r="A10" s="113" t="s">
        <v>59</v>
      </c>
      <c r="B10" s="98"/>
      <c r="C10" s="17" t="s">
        <v>0</v>
      </c>
      <c r="D10" s="17" t="s">
        <v>3</v>
      </c>
      <c r="E10" s="17" t="s">
        <v>4</v>
      </c>
      <c r="F10" s="33" t="s">
        <v>5</v>
      </c>
      <c r="G10" s="17" t="s">
        <v>7</v>
      </c>
      <c r="H10" s="97" t="s">
        <v>8</v>
      </c>
      <c r="I10" s="98"/>
      <c r="J10" s="98"/>
      <c r="K10" s="98"/>
      <c r="L10" s="99"/>
      <c r="M10" s="1"/>
      <c r="N10" s="31"/>
      <c r="O10" s="1"/>
      <c r="P10" s="32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ht="15.75" customHeight="1" x14ac:dyDescent="0.3">
      <c r="A11" s="86" t="s">
        <v>60</v>
      </c>
      <c r="B11" s="108"/>
      <c r="C11" s="20" t="s">
        <v>238</v>
      </c>
      <c r="D11" s="20" t="s">
        <v>62</v>
      </c>
      <c r="E11" s="20" t="s">
        <v>63</v>
      </c>
      <c r="F11" s="20" t="s">
        <v>239</v>
      </c>
      <c r="G11" s="20" t="s">
        <v>240</v>
      </c>
      <c r="H11" s="107" t="s">
        <v>67</v>
      </c>
      <c r="I11" s="108"/>
      <c r="J11" s="108"/>
      <c r="K11" s="108"/>
      <c r="L11" s="109"/>
      <c r="M11" s="1"/>
      <c r="N11" s="23" t="str">
        <f>HYPERLINK("http://windsond.com/","Windsond Website")</f>
        <v>Windsond Website</v>
      </c>
      <c r="O11" s="24" t="str">
        <f>HYPERLINK("http://sparvembedded.com/Windsond_flyer_v5.pdf","Windsond Flyer")</f>
        <v>Windsond Flyer</v>
      </c>
      <c r="P11" s="25" t="str">
        <f>HYPERLINK("https://www.atmos-meas-tech.net/12/1311/2019/amt-12-1311-2019.pdf","Windsond Evaluation")</f>
        <v>Windsond Evaluation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15.75" customHeight="1" x14ac:dyDescent="0.3">
      <c r="A12" s="87" t="s">
        <v>68</v>
      </c>
      <c r="B12" s="95"/>
      <c r="C12" s="11" t="s">
        <v>241</v>
      </c>
      <c r="D12" s="11" t="s">
        <v>69</v>
      </c>
      <c r="E12" s="11" t="s">
        <v>70</v>
      </c>
      <c r="F12" s="11" t="s">
        <v>239</v>
      </c>
      <c r="G12" s="11" t="s">
        <v>242</v>
      </c>
      <c r="H12" s="112" t="s">
        <v>243</v>
      </c>
      <c r="I12" s="95"/>
      <c r="J12" s="95"/>
      <c r="K12" s="95"/>
      <c r="L12" s="117"/>
      <c r="M12" s="1"/>
      <c r="N12" s="34" t="str">
        <f>HYPERLINK("https://www.vaisala.com/sites/default/files/documents/Vaisala%20Radiosonde%20RS41-SGM%20User%27s%20Guide%20M211752EN-B.pdf","RS41 Manual")</f>
        <v>RS41 Manual</v>
      </c>
      <c r="O12" s="24" t="str">
        <f>HYPERLINK("https://www.vaisala.com/en/products/instruments-sensors-and-other-measurement-devices/soundings-products/rs41","RS41 Website")</f>
        <v>RS41 Website</v>
      </c>
      <c r="P12" s="25" t="str">
        <f>HYPERLINK("https://www.vaisala.com/sites/default/files/documents/RS41-SGP-Datasheet-B211444EN.pdf","RS41 Flyer")</f>
        <v>RS41 Flyer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5.75" customHeight="1" x14ac:dyDescent="0.3">
      <c r="A13" s="87" t="s">
        <v>244</v>
      </c>
      <c r="B13" s="95"/>
      <c r="C13" s="80" t="s">
        <v>245</v>
      </c>
      <c r="D13" s="112" t="s">
        <v>246</v>
      </c>
      <c r="E13" s="80" t="s">
        <v>70</v>
      </c>
      <c r="F13" s="80" t="s">
        <v>239</v>
      </c>
      <c r="G13" s="80" t="s">
        <v>247</v>
      </c>
      <c r="H13" s="112" t="s">
        <v>248</v>
      </c>
      <c r="I13" s="95"/>
      <c r="J13" s="95"/>
      <c r="K13" s="95"/>
      <c r="L13" s="117"/>
      <c r="M13" s="1"/>
      <c r="N13" s="118" t="str">
        <f>HYPERLINK("https://www.weather.gov/upperair/factsheet","NWS Website")</f>
        <v>NWS Website</v>
      </c>
      <c r="O13" s="119" t="str">
        <f>HYPERLINK("https://www.lockheedmartin.com/en-us/products/meteorological-instrumentation.html","Lockhead Website")</f>
        <v>Lockhead Website</v>
      </c>
      <c r="P13" s="120" t="str">
        <f>HYPERLINK("https://www.vaisala.com/sites/default/files/documents/Vaisala%20Radiosonde%20RS92%20Users%20Guide_M210295EN-J.pdf","Vaisala Manual")</f>
        <v>Vaisala Manual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5.75" customHeight="1" x14ac:dyDescent="0.3">
      <c r="A14" s="100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117"/>
      <c r="M14" s="1"/>
      <c r="N14" s="100"/>
      <c r="O14" s="95"/>
      <c r="P14" s="117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ht="15.75" customHeight="1" x14ac:dyDescent="0.3">
      <c r="A15" s="101"/>
      <c r="B15" s="102"/>
      <c r="C15" s="102"/>
      <c r="D15" s="102"/>
      <c r="E15" s="102"/>
      <c r="F15" s="102"/>
      <c r="G15" s="102"/>
      <c r="H15" s="121" t="str">
        <f>HYPERLINK("http://weather.ou.edu/~soundoff/Final%20Capstone%20Paper.pdf","Cost of National Weather Service Radiosonde (likely increased since 2012)")</f>
        <v>Cost of National Weather Service Radiosonde (likely increased since 2012)</v>
      </c>
      <c r="I15" s="102"/>
      <c r="J15" s="102"/>
      <c r="K15" s="102"/>
      <c r="L15" s="111"/>
      <c r="M15" s="1"/>
      <c r="N15" s="100"/>
      <c r="O15" s="95"/>
      <c r="P15" s="117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5.75" customHeight="1" x14ac:dyDescent="0.3">
      <c r="A16" s="103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1"/>
      <c r="N16" s="31"/>
      <c r="O16" s="1"/>
      <c r="P16" s="32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5.75" customHeight="1" x14ac:dyDescent="0.3">
      <c r="A17" s="104" t="s">
        <v>77</v>
      </c>
      <c r="B17" s="98"/>
      <c r="C17" s="97" t="s">
        <v>249</v>
      </c>
      <c r="D17" s="98"/>
      <c r="E17" s="17" t="s">
        <v>4</v>
      </c>
      <c r="F17" s="17" t="s">
        <v>5</v>
      </c>
      <c r="G17" s="35" t="s">
        <v>6</v>
      </c>
      <c r="H17" s="97" t="s">
        <v>8</v>
      </c>
      <c r="I17" s="98"/>
      <c r="J17" s="98"/>
      <c r="K17" s="98"/>
      <c r="L17" s="99"/>
      <c r="M17" s="1"/>
      <c r="N17" s="31"/>
      <c r="O17" s="1"/>
      <c r="P17" s="32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5.75" customHeight="1" x14ac:dyDescent="0.3">
      <c r="A18" s="126" t="s">
        <v>78</v>
      </c>
      <c r="B18" s="98"/>
      <c r="C18" s="105" t="s">
        <v>250</v>
      </c>
      <c r="D18" s="98"/>
      <c r="E18" s="37" t="s">
        <v>251</v>
      </c>
      <c r="F18" s="36" t="s">
        <v>252</v>
      </c>
      <c r="G18" s="36" t="s">
        <v>253</v>
      </c>
      <c r="H18" s="106" t="s">
        <v>83</v>
      </c>
      <c r="I18" s="98"/>
      <c r="J18" s="98"/>
      <c r="K18" s="98"/>
      <c r="L18" s="99"/>
      <c r="M18" s="1"/>
      <c r="N18" s="23" t="str">
        <f>HYPERLINK("d","DWD Website")</f>
        <v>DWD Website</v>
      </c>
      <c r="O18" s="24" t="str">
        <f>HYPERLINK("https://www.eol.ucar.edu/instruments/sodar-rass","SODAR EOL")</f>
        <v>SODAR EOL</v>
      </c>
      <c r="P18" s="38" t="s">
        <v>31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5.75" customHeight="1" x14ac:dyDescent="0.3">
      <c r="A19" s="19"/>
      <c r="B19" s="19"/>
      <c r="C19" s="19"/>
      <c r="D19" s="13"/>
      <c r="E19" s="13"/>
      <c r="F19" s="19"/>
      <c r="G19" s="19"/>
      <c r="H19" s="19"/>
      <c r="I19" s="19"/>
      <c r="J19" s="19"/>
      <c r="K19" s="19"/>
      <c r="L19" s="19"/>
      <c r="M19" s="1"/>
      <c r="N19" s="31"/>
      <c r="O19" s="1"/>
      <c r="P19" s="32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</row>
    <row r="20" spans="1:33" ht="15.75" customHeight="1" x14ac:dyDescent="0.3">
      <c r="A20" s="113" t="s">
        <v>107</v>
      </c>
      <c r="B20" s="98"/>
      <c r="C20" s="17" t="s">
        <v>1</v>
      </c>
      <c r="D20" s="17" t="s">
        <v>254</v>
      </c>
      <c r="E20" s="17" t="s">
        <v>3</v>
      </c>
      <c r="F20" s="17" t="s">
        <v>4</v>
      </c>
      <c r="G20" s="17" t="s">
        <v>5</v>
      </c>
      <c r="H20" s="17" t="s">
        <v>6</v>
      </c>
      <c r="I20" s="17" t="s">
        <v>255</v>
      </c>
      <c r="J20" s="97" t="s">
        <v>8</v>
      </c>
      <c r="K20" s="98"/>
      <c r="L20" s="99"/>
      <c r="M20" s="1"/>
      <c r="N20" s="31"/>
      <c r="O20" s="1"/>
      <c r="P20" s="32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5.75" customHeight="1" x14ac:dyDescent="0.3">
      <c r="A21" s="93" t="s">
        <v>256</v>
      </c>
      <c r="B21" s="108"/>
      <c r="C21" s="20" t="s">
        <v>257</v>
      </c>
      <c r="D21" s="20" t="s">
        <v>258</v>
      </c>
      <c r="E21" s="20" t="s">
        <v>259</v>
      </c>
      <c r="F21" s="20" t="s">
        <v>110</v>
      </c>
      <c r="G21" s="20" t="s">
        <v>111</v>
      </c>
      <c r="H21" s="20" t="s">
        <v>112</v>
      </c>
      <c r="I21" s="20" t="s">
        <v>260</v>
      </c>
      <c r="J21" s="107" t="s">
        <v>261</v>
      </c>
      <c r="K21" s="108"/>
      <c r="L21" s="109"/>
      <c r="M21" s="1"/>
      <c r="N21" s="39" t="str">
        <f>HYPERLINK("https://www.arm.gov/publications/tech_reports/handbooks/rwp_handbook.pdf","RWP Manual")</f>
        <v>RWP Manual</v>
      </c>
      <c r="O21" s="24" t="str">
        <f>HYPERLINK("https://www.eol.ucar.edu/instruments/radar-wind-profiler","LAP3000 EOL")</f>
        <v>LAP3000 EOL</v>
      </c>
      <c r="P21" s="25" t="str">
        <f>HYPERLINK("http://www.scintec.com/english/CustomUpload/374O357O340O370O356O369O350O340O365O360O373O356O369O370O372O364O/LAP3000_v2020-03_3.pdf","LAP3000 Flyer")</f>
        <v>LAP3000 Flyer</v>
      </c>
      <c r="Q21" s="40" t="s">
        <v>262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33" ht="31.2" x14ac:dyDescent="0.3">
      <c r="A22" s="92" t="s">
        <v>263</v>
      </c>
      <c r="B22" s="102"/>
      <c r="C22" s="28" t="s">
        <v>264</v>
      </c>
      <c r="D22" s="28" t="s">
        <v>265</v>
      </c>
      <c r="E22" s="28" t="s">
        <v>266</v>
      </c>
      <c r="F22" s="28" t="s">
        <v>116</v>
      </c>
      <c r="G22" s="28" t="s">
        <v>267</v>
      </c>
      <c r="H22" s="28" t="s">
        <v>268</v>
      </c>
      <c r="I22" s="28" t="s">
        <v>31</v>
      </c>
      <c r="J22" s="110" t="s">
        <v>119</v>
      </c>
      <c r="K22" s="102"/>
      <c r="L22" s="111"/>
      <c r="M22" s="1"/>
      <c r="N22" s="23" t="str">
        <f>HYPERLINK("https://www.esrl.noaa.gov/psd/data/obs/instruments/WindProfilerDescription.html","ESRL Website")</f>
        <v>ESRL Website</v>
      </c>
      <c r="O22" s="24" t="str">
        <f>HYPERLINK("https://www.eol.ucar.edu/node/156","449 MHz EOL")</f>
        <v>449 MHz EOL</v>
      </c>
      <c r="P22" s="25" t="str">
        <f>HYPERLINK("http://www.scintec.com/english/CustomUpload/374O357O340O370O356O369O350O340O365O360O373O356O369O370O372O364O/LAP8000_2.pdf","LAP8000 Flyer")</f>
        <v>LAP8000 Flyer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5.6" x14ac:dyDescent="0.3">
      <c r="A23" s="103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1"/>
      <c r="N23" s="31"/>
      <c r="O23" s="1"/>
      <c r="P23" s="32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ht="15.6" x14ac:dyDescent="0.3">
      <c r="A24" s="113" t="s">
        <v>269</v>
      </c>
      <c r="B24" s="98"/>
      <c r="C24" s="17" t="s">
        <v>1</v>
      </c>
      <c r="D24" s="17" t="s">
        <v>270</v>
      </c>
      <c r="E24" s="17" t="s">
        <v>3</v>
      </c>
      <c r="F24" s="17" t="s">
        <v>4</v>
      </c>
      <c r="G24" s="17" t="s">
        <v>5</v>
      </c>
      <c r="H24" s="17" t="s">
        <v>6</v>
      </c>
      <c r="I24" s="17" t="s">
        <v>255</v>
      </c>
      <c r="J24" s="97" t="s">
        <v>8</v>
      </c>
      <c r="K24" s="98"/>
      <c r="L24" s="99"/>
      <c r="M24" s="1"/>
      <c r="N24" s="31"/>
      <c r="O24" s="1"/>
      <c r="P24" s="32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5.6" x14ac:dyDescent="0.3">
      <c r="A25" s="93" t="s">
        <v>271</v>
      </c>
      <c r="B25" s="108"/>
      <c r="C25" s="127" t="s">
        <v>128</v>
      </c>
      <c r="D25" s="96" t="s">
        <v>129</v>
      </c>
      <c r="E25" s="94" t="s">
        <v>130</v>
      </c>
      <c r="F25" s="94" t="s">
        <v>272</v>
      </c>
      <c r="G25" s="94" t="s">
        <v>61</v>
      </c>
      <c r="H25" s="94" t="s">
        <v>273</v>
      </c>
      <c r="I25" s="94" t="s">
        <v>274</v>
      </c>
      <c r="J25" s="94" t="s">
        <v>134</v>
      </c>
      <c r="K25" s="95"/>
      <c r="L25" s="95"/>
      <c r="M25" s="1"/>
      <c r="N25" s="31"/>
      <c r="O25" s="1"/>
      <c r="P25" s="32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ht="15.6" x14ac:dyDescent="0.3">
      <c r="A26" s="100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1"/>
      <c r="N26" s="31"/>
      <c r="O26" s="1"/>
      <c r="P26" s="32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5.6" x14ac:dyDescent="0.3">
      <c r="A27" s="87" t="s">
        <v>275</v>
      </c>
      <c r="B27" s="95"/>
      <c r="C27" s="96" t="s">
        <v>136</v>
      </c>
      <c r="D27" s="96" t="s">
        <v>137</v>
      </c>
      <c r="E27" s="94" t="s">
        <v>276</v>
      </c>
      <c r="F27" s="94" t="s">
        <v>139</v>
      </c>
      <c r="G27" s="94" t="s">
        <v>140</v>
      </c>
      <c r="H27" s="94" t="s">
        <v>179</v>
      </c>
      <c r="I27" s="94" t="s">
        <v>277</v>
      </c>
      <c r="J27" s="96" t="s">
        <v>278</v>
      </c>
      <c r="K27" s="95"/>
      <c r="L27" s="95"/>
      <c r="M27" s="1"/>
      <c r="N27" s="31"/>
      <c r="O27" s="1"/>
      <c r="P27" s="32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8" spans="1:33" ht="15.6" x14ac:dyDescent="0.3">
      <c r="A28" s="100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1"/>
      <c r="N28" s="31"/>
      <c r="O28" s="1"/>
      <c r="P28" s="3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5.6" x14ac:dyDescent="0.3">
      <c r="A29" s="10"/>
      <c r="B29" s="10" t="s">
        <v>279</v>
      </c>
      <c r="C29" s="15" t="s">
        <v>145</v>
      </c>
      <c r="D29" s="15"/>
      <c r="E29" s="14" t="s">
        <v>280</v>
      </c>
      <c r="F29" s="14" t="s">
        <v>281</v>
      </c>
      <c r="G29" s="14" t="s">
        <v>148</v>
      </c>
      <c r="H29" s="14" t="s">
        <v>282</v>
      </c>
      <c r="I29" s="14" t="s">
        <v>277</v>
      </c>
      <c r="J29" s="16" t="s">
        <v>283</v>
      </c>
      <c r="K29" s="16"/>
      <c r="L29" s="16"/>
      <c r="M29" s="1"/>
      <c r="N29" s="31"/>
      <c r="O29" s="1"/>
      <c r="P29" s="32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</row>
    <row r="30" spans="1:33" ht="15.6" x14ac:dyDescent="0.3">
      <c r="A30" s="10" t="s">
        <v>152</v>
      </c>
      <c r="B30" s="10"/>
      <c r="C30" s="15" t="s">
        <v>145</v>
      </c>
      <c r="D30" s="15"/>
      <c r="E30" s="14" t="s">
        <v>153</v>
      </c>
      <c r="F30" s="14" t="s">
        <v>154</v>
      </c>
      <c r="G30" s="14" t="s">
        <v>64</v>
      </c>
      <c r="H30" s="14" t="s">
        <v>284</v>
      </c>
      <c r="I30" s="14" t="s">
        <v>285</v>
      </c>
      <c r="J30" s="16" t="s">
        <v>286</v>
      </c>
      <c r="K30" s="16"/>
      <c r="L30" s="16"/>
      <c r="M30" s="1"/>
      <c r="N30" s="31"/>
      <c r="O30" s="1"/>
      <c r="P30" s="32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5.6" x14ac:dyDescent="0.3">
      <c r="A31" s="10"/>
      <c r="B31" s="10" t="s">
        <v>287</v>
      </c>
      <c r="C31" s="15" t="s">
        <v>159</v>
      </c>
      <c r="D31" s="15" t="s">
        <v>288</v>
      </c>
      <c r="E31" s="14" t="s">
        <v>160</v>
      </c>
      <c r="F31" s="14" t="s">
        <v>161</v>
      </c>
      <c r="G31" s="14" t="s">
        <v>289</v>
      </c>
      <c r="H31" s="14" t="s">
        <v>290</v>
      </c>
      <c r="I31" s="14" t="s">
        <v>285</v>
      </c>
      <c r="J31" s="16" t="s">
        <v>286</v>
      </c>
      <c r="K31" s="16"/>
      <c r="L31" s="16"/>
      <c r="M31" s="1"/>
      <c r="N31" s="31"/>
      <c r="O31" s="1"/>
      <c r="P31" s="32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</row>
    <row r="32" spans="1:33" ht="15.6" x14ac:dyDescent="0.3">
      <c r="A32" s="87" t="s">
        <v>174</v>
      </c>
      <c r="B32" s="95"/>
      <c r="C32" s="96" t="s">
        <v>175</v>
      </c>
      <c r="D32" s="96" t="s">
        <v>176</v>
      </c>
      <c r="E32" s="125" t="s">
        <v>61</v>
      </c>
      <c r="F32" s="94" t="s">
        <v>291</v>
      </c>
      <c r="G32" s="94" t="s">
        <v>178</v>
      </c>
      <c r="H32" s="94" t="s">
        <v>179</v>
      </c>
      <c r="I32" s="94" t="s">
        <v>292</v>
      </c>
      <c r="J32" s="122" t="s">
        <v>293</v>
      </c>
      <c r="K32" s="95"/>
      <c r="L32" s="95"/>
      <c r="M32" s="1"/>
      <c r="N32" s="31"/>
      <c r="O32" s="1"/>
      <c r="P32" s="32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5.6" x14ac:dyDescent="0.3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"/>
      <c r="N33" s="41"/>
      <c r="O33" s="42"/>
      <c r="P33" s="43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ht="16.2" x14ac:dyDescent="0.35">
      <c r="A34" s="44"/>
      <c r="B34" s="44"/>
      <c r="C34" s="44"/>
      <c r="D34" s="44"/>
      <c r="E34" s="45"/>
      <c r="F34" s="45"/>
      <c r="G34" s="19"/>
      <c r="H34" s="19"/>
      <c r="I34" s="19"/>
      <c r="J34" s="19"/>
      <c r="K34" s="19"/>
      <c r="L34" s="19"/>
      <c r="M34" s="1"/>
      <c r="N34" s="1"/>
      <c r="O34" s="1"/>
      <c r="P34" s="1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6.2" x14ac:dyDescent="0.35">
      <c r="A35" s="114" t="s">
        <v>294</v>
      </c>
      <c r="B35" s="98"/>
      <c r="C35" s="98"/>
      <c r="D35" s="98"/>
      <c r="E35" s="46"/>
      <c r="F35" s="47"/>
      <c r="G35" s="19"/>
      <c r="H35" s="19"/>
      <c r="I35" s="19"/>
      <c r="J35" s="19"/>
      <c r="K35" s="19"/>
      <c r="L35" s="19"/>
      <c r="M35" s="1"/>
      <c r="N35" s="1"/>
      <c r="O35" s="1"/>
      <c r="P35" s="1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</row>
    <row r="36" spans="1:33" ht="15.6" x14ac:dyDescent="0.3">
      <c r="A36" s="87" t="s">
        <v>295</v>
      </c>
      <c r="B36" s="95"/>
      <c r="C36" s="123" t="str">
        <f>HYPERLINK("https://www.epa.gov/sites/production/files/2016-09/documents/upper_air_met_considerations.pdf","Sonoma Technology Instruments")</f>
        <v>Sonoma Technology Instruments</v>
      </c>
      <c r="D36" s="95"/>
      <c r="E36" s="123" t="str">
        <f>HYPERLINK("https://www.arm.gov/publications/tech_reports/handbooks/rwp_handbook.pdf","Radar Wind Profiler Systems")</f>
        <v>Radar Wind Profiler Systems</v>
      </c>
      <c r="F36" s="117"/>
      <c r="G36" s="19"/>
      <c r="H36" s="19"/>
      <c r="I36" s="19"/>
      <c r="J36" s="19"/>
      <c r="K36" s="19"/>
      <c r="L36" s="19"/>
      <c r="M36" s="1"/>
      <c r="N36" s="1"/>
      <c r="O36" s="1"/>
      <c r="P36" s="1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5.6" x14ac:dyDescent="0.3">
      <c r="A37" s="100"/>
      <c r="B37" s="95"/>
      <c r="C37" s="123" t="str">
        <f>HYPERLINK("https://www.imk-tro.kit.edu/english/7862.php","KIT Doppler-Wind-LIDAR Setup")</f>
        <v>KIT Doppler-Wind-LIDAR Setup</v>
      </c>
      <c r="D37" s="95"/>
      <c r="E37" s="123" t="str">
        <f>HYPERLINK("https://www.arm.gov/publications/tech_reports/handbooks/hsrl_handbook.pdf","High Spectral Resolution LiDAR")</f>
        <v>High Spectral Resolution LiDAR</v>
      </c>
      <c r="F37" s="117"/>
      <c r="G37" s="19"/>
      <c r="H37" s="19"/>
      <c r="I37" s="19"/>
      <c r="J37" s="19"/>
      <c r="K37" s="19"/>
      <c r="L37" s="19"/>
      <c r="M37" s="1"/>
      <c r="N37" s="1"/>
      <c r="O37" s="1"/>
      <c r="P37" s="1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1:33" ht="15.6" x14ac:dyDescent="0.3">
      <c r="A38" s="101"/>
      <c r="B38" s="102"/>
      <c r="C38" s="124" t="str">
        <f>HYPERLINK("https://ghrc.nsstc.nasa.gov/pub/fieldCampaigns/gpmValidation/gcpex/wind_profiler_EC/doc/lap-3000_presentation.pdf","NASA Vaisala LP3000 Profiler")</f>
        <v>NASA Vaisala LP3000 Profiler</v>
      </c>
      <c r="D38" s="102"/>
      <c r="E38" s="124" t="str">
        <f>HYPERLINK("https://www.mdpi.com/2073-4433/10/9/533","Article Listing Profiler Locations")</f>
        <v>Article Listing Profiler Locations</v>
      </c>
      <c r="F38" s="111"/>
      <c r="G38" s="19"/>
      <c r="H38" s="19"/>
      <c r="I38" s="19"/>
      <c r="J38" s="19"/>
      <c r="K38" s="19"/>
      <c r="L38" s="19"/>
      <c r="M38" s="1"/>
      <c r="N38" s="1"/>
      <c r="O38" s="1"/>
      <c r="P38" s="1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</row>
    <row r="39" spans="1:33" ht="15.6" x14ac:dyDescent="0.3">
      <c r="A39" s="4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"/>
      <c r="N39" s="1"/>
      <c r="O39" s="1"/>
      <c r="P39" s="1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</row>
    <row r="40" spans="1:33" ht="15.6" x14ac:dyDescent="0.3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"/>
      <c r="N40" s="1"/>
      <c r="O40" s="1"/>
      <c r="P40" s="1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</row>
    <row r="41" spans="1:33" ht="15.6" x14ac:dyDescent="0.3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"/>
      <c r="N41" s="1"/>
      <c r="O41" s="1"/>
      <c r="P41" s="1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5.6" x14ac:dyDescent="0.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"/>
      <c r="N42" s="1"/>
      <c r="O42" s="1"/>
      <c r="P42" s="1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ht="15.6" x14ac:dyDescent="0.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"/>
      <c r="N43" s="1"/>
      <c r="O43" s="1"/>
      <c r="P43" s="1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5.6" x14ac:dyDescent="0.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"/>
      <c r="N44" s="1"/>
      <c r="O44" s="1"/>
      <c r="P44" s="1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5.6" x14ac:dyDescent="0.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"/>
      <c r="N45" s="1"/>
      <c r="O45" s="1"/>
      <c r="P45" s="1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5.6" x14ac:dyDescent="0.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"/>
      <c r="N46" s="1"/>
      <c r="O46" s="1"/>
      <c r="P46" s="1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5.6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"/>
      <c r="N47" s="1"/>
      <c r="O47" s="1"/>
      <c r="P47" s="1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5.6" x14ac:dyDescent="0.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"/>
      <c r="N48" s="1"/>
      <c r="O48" s="1"/>
      <c r="P48" s="1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5.6" x14ac:dyDescent="0.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"/>
      <c r="N49" s="1"/>
      <c r="O49" s="1"/>
      <c r="P49" s="1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5.6" x14ac:dyDescent="0.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"/>
      <c r="N50" s="1"/>
      <c r="O50" s="1"/>
      <c r="P50" s="1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5.6" x14ac:dyDescent="0.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"/>
      <c r="N51" s="1"/>
      <c r="O51" s="1"/>
      <c r="P51" s="1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5.6" x14ac:dyDescent="0.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"/>
      <c r="N52" s="1"/>
      <c r="O52" s="1"/>
      <c r="P52" s="1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5.6" x14ac:dyDescent="0.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"/>
      <c r="N53" s="1"/>
      <c r="O53" s="1"/>
      <c r="P53" s="1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5.6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"/>
      <c r="N54" s="1"/>
      <c r="O54" s="1"/>
      <c r="P54" s="1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5.6" x14ac:dyDescent="0.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"/>
      <c r="N55" s="1"/>
      <c r="O55" s="1"/>
      <c r="P55" s="1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5.6" x14ac:dyDescent="0.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"/>
      <c r="N56" s="1"/>
      <c r="O56" s="1"/>
      <c r="P56" s="1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5.6" x14ac:dyDescent="0.3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"/>
      <c r="N57" s="1"/>
      <c r="O57" s="1"/>
      <c r="P57" s="1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5.6" x14ac:dyDescent="0.3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"/>
      <c r="N58" s="1"/>
      <c r="O58" s="1"/>
      <c r="P58" s="1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5.6" x14ac:dyDescent="0.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"/>
      <c r="N59" s="1"/>
      <c r="O59" s="1"/>
      <c r="P59" s="1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5.6" x14ac:dyDescent="0.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"/>
      <c r="N60" s="1"/>
      <c r="O60" s="1"/>
      <c r="P60" s="1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5.6" x14ac:dyDescent="0.3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"/>
      <c r="N61" s="1"/>
      <c r="O61" s="1"/>
      <c r="P61" s="1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5.6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"/>
      <c r="N62" s="1"/>
      <c r="O62" s="1"/>
      <c r="P62" s="1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5.6" x14ac:dyDescent="0.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"/>
      <c r="N63" s="1"/>
      <c r="O63" s="1"/>
      <c r="P63" s="1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5.6" x14ac:dyDescent="0.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"/>
      <c r="N64" s="1"/>
      <c r="O64" s="1"/>
      <c r="P64" s="1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5.6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"/>
      <c r="N65" s="1"/>
      <c r="O65" s="1"/>
      <c r="P65" s="1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5.6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"/>
      <c r="N66" s="1"/>
      <c r="O66" s="1"/>
      <c r="P66" s="1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5.6" x14ac:dyDescent="0.3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"/>
      <c r="N67" s="1"/>
      <c r="O67" s="1"/>
      <c r="P67" s="1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5.6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  <c r="N68" s="1"/>
      <c r="O68" s="1"/>
      <c r="P68" s="1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5.6" x14ac:dyDescent="0.3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  <c r="N69" s="1"/>
      <c r="O69" s="1"/>
      <c r="P69" s="1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5.6" x14ac:dyDescent="0.3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  <c r="N70" s="1"/>
      <c r="O70" s="1"/>
      <c r="P70" s="1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5.6" x14ac:dyDescent="0.3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  <c r="N71" s="1"/>
      <c r="O71" s="1"/>
      <c r="P71" s="1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5.6" x14ac:dyDescent="0.3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"/>
      <c r="N72" s="1"/>
      <c r="O72" s="1"/>
      <c r="P72" s="1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5.6" x14ac:dyDescent="0.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"/>
      <c r="N73" s="1"/>
      <c r="O73" s="1"/>
      <c r="P73" s="1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5.6" x14ac:dyDescent="0.3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"/>
      <c r="N74" s="1"/>
      <c r="O74" s="1"/>
      <c r="P74" s="1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5.6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"/>
      <c r="N75" s="1"/>
      <c r="O75" s="1"/>
      <c r="P75" s="1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5.6" x14ac:dyDescent="0.3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"/>
      <c r="N76" s="1"/>
      <c r="O76" s="1"/>
      <c r="P76" s="1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5.6" x14ac:dyDescent="0.3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"/>
      <c r="N77" s="1"/>
      <c r="O77" s="1"/>
      <c r="P77" s="1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5.6" x14ac:dyDescent="0.3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"/>
      <c r="N78" s="1"/>
      <c r="O78" s="1"/>
      <c r="P78" s="1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5.6" x14ac:dyDescent="0.3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"/>
      <c r="N79" s="1"/>
      <c r="O79" s="1"/>
      <c r="P79" s="1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5.6" x14ac:dyDescent="0.3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"/>
      <c r="N80" s="1"/>
      <c r="O80" s="1"/>
      <c r="P80" s="1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5.6" x14ac:dyDescent="0.3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"/>
      <c r="N81" s="1"/>
      <c r="O81" s="1"/>
      <c r="P81" s="1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5.6" x14ac:dyDescent="0.3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"/>
      <c r="N82" s="1"/>
      <c r="O82" s="1"/>
      <c r="P82" s="1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5.6" x14ac:dyDescent="0.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"/>
      <c r="N83" s="1"/>
      <c r="O83" s="1"/>
      <c r="P83" s="1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5.6" x14ac:dyDescent="0.3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"/>
      <c r="N84" s="1"/>
      <c r="O84" s="1"/>
      <c r="P84" s="1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5.6" x14ac:dyDescent="0.3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"/>
      <c r="N85" s="1"/>
      <c r="O85" s="1"/>
      <c r="P85" s="1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5.6" x14ac:dyDescent="0.3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"/>
      <c r="N86" s="1"/>
      <c r="O86" s="1"/>
      <c r="P86" s="1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5.6" x14ac:dyDescent="0.3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"/>
      <c r="N87" s="1"/>
      <c r="O87" s="1"/>
      <c r="P87" s="1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5.6" x14ac:dyDescent="0.3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"/>
      <c r="N88" s="1"/>
      <c r="O88" s="1"/>
      <c r="P88" s="1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5.6" x14ac:dyDescent="0.3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"/>
      <c r="N89" s="1"/>
      <c r="O89" s="1"/>
      <c r="P89" s="1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5.6" x14ac:dyDescent="0.3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"/>
      <c r="N90" s="1"/>
      <c r="O90" s="1"/>
      <c r="P90" s="1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5.6" x14ac:dyDescent="0.3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"/>
      <c r="N91" s="1"/>
      <c r="O91" s="1"/>
      <c r="P91" s="1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5.6" x14ac:dyDescent="0.3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"/>
      <c r="N92" s="1"/>
      <c r="O92" s="1"/>
      <c r="P92" s="1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5.6" x14ac:dyDescent="0.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"/>
      <c r="N93" s="1"/>
      <c r="O93" s="1"/>
      <c r="P93" s="1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5.6" x14ac:dyDescent="0.3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"/>
      <c r="N94" s="1"/>
      <c r="O94" s="1"/>
      <c r="P94" s="1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5.6" x14ac:dyDescent="0.3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"/>
      <c r="N95" s="1"/>
      <c r="O95" s="1"/>
      <c r="P95" s="1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5.6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"/>
      <c r="N96" s="1"/>
      <c r="O96" s="1"/>
      <c r="P96" s="1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5.6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"/>
      <c r="N97" s="1"/>
      <c r="O97" s="1"/>
      <c r="P97" s="1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5.6" x14ac:dyDescent="0.3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"/>
      <c r="N98" s="1"/>
      <c r="O98" s="1"/>
      <c r="P98" s="1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5.6" x14ac:dyDescent="0.3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"/>
      <c r="N99" s="1"/>
      <c r="O99" s="1"/>
      <c r="P99" s="1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5.6" x14ac:dyDescent="0.3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"/>
      <c r="N100" s="1"/>
      <c r="O100" s="1"/>
      <c r="P100" s="1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5.6" x14ac:dyDescent="0.3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"/>
      <c r="N101" s="1"/>
      <c r="O101" s="1"/>
      <c r="P101" s="1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5.6" x14ac:dyDescent="0.3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"/>
      <c r="N102" s="1"/>
      <c r="O102" s="1"/>
      <c r="P102" s="1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5.6" x14ac:dyDescent="0.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"/>
      <c r="N103" s="1"/>
      <c r="O103" s="1"/>
      <c r="P103" s="1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5.6" x14ac:dyDescent="0.3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"/>
      <c r="N104" s="1"/>
      <c r="O104" s="1"/>
      <c r="P104" s="1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5.6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"/>
      <c r="N105" s="1"/>
      <c r="O105" s="1"/>
      <c r="P105" s="1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6" x14ac:dyDescent="0.3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"/>
      <c r="N106" s="1"/>
      <c r="O106" s="1"/>
      <c r="P106" s="1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</row>
    <row r="107" spans="1:33" ht="15.6" x14ac:dyDescent="0.3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"/>
      <c r="N107" s="1"/>
      <c r="O107" s="1"/>
      <c r="P107" s="1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</row>
    <row r="108" spans="1:33" ht="15.6" x14ac:dyDescent="0.3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"/>
      <c r="N108" s="1"/>
      <c r="O108" s="1"/>
      <c r="P108" s="1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</row>
    <row r="109" spans="1:33" ht="15.6" x14ac:dyDescent="0.3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"/>
      <c r="N109" s="1"/>
      <c r="O109" s="1"/>
      <c r="P109" s="1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</row>
    <row r="110" spans="1:33" ht="15.6" x14ac:dyDescent="0.3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"/>
      <c r="N110" s="1"/>
      <c r="O110" s="1"/>
      <c r="P110" s="1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</row>
    <row r="111" spans="1:33" ht="15.6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"/>
      <c r="N111" s="1"/>
      <c r="O111" s="1"/>
      <c r="P111" s="1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</row>
    <row r="112" spans="1:33" ht="15.6" x14ac:dyDescent="0.3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"/>
      <c r="N112" s="1"/>
      <c r="O112" s="1"/>
      <c r="P112" s="1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</row>
    <row r="113" spans="1:33" ht="15.6" x14ac:dyDescent="0.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"/>
      <c r="N113" s="1"/>
      <c r="O113" s="1"/>
      <c r="P113" s="1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</row>
    <row r="114" spans="1:33" ht="15.6" x14ac:dyDescent="0.3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"/>
      <c r="N114" s="1"/>
      <c r="O114" s="1"/>
      <c r="P114" s="1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</row>
    <row r="115" spans="1:33" ht="15.6" x14ac:dyDescent="0.3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"/>
      <c r="N115" s="1"/>
      <c r="O115" s="1"/>
      <c r="P115" s="1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</row>
    <row r="116" spans="1:33" ht="15.6" x14ac:dyDescent="0.3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"/>
      <c r="N116" s="1"/>
      <c r="O116" s="1"/>
      <c r="P116" s="1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</row>
    <row r="117" spans="1:33" ht="15.6" x14ac:dyDescent="0.3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"/>
      <c r="N117" s="1"/>
      <c r="O117" s="1"/>
      <c r="P117" s="1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</row>
    <row r="118" spans="1:33" ht="15.6" x14ac:dyDescent="0.3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"/>
      <c r="N118" s="1"/>
      <c r="O118" s="1"/>
      <c r="P118" s="1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</row>
    <row r="119" spans="1:33" ht="15.6" x14ac:dyDescent="0.3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"/>
      <c r="N119" s="1"/>
      <c r="O119" s="1"/>
      <c r="P119" s="1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</row>
    <row r="120" spans="1:33" ht="15.6" x14ac:dyDescent="0.3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"/>
      <c r="N120" s="1"/>
      <c r="O120" s="1"/>
      <c r="P120" s="1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</row>
    <row r="121" spans="1:33" ht="15.6" x14ac:dyDescent="0.3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"/>
      <c r="N121" s="1"/>
      <c r="O121" s="1"/>
      <c r="P121" s="1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</row>
    <row r="122" spans="1:33" ht="15.6" x14ac:dyDescent="0.3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"/>
      <c r="N122" s="1"/>
      <c r="O122" s="1"/>
      <c r="P122" s="1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</row>
    <row r="123" spans="1:33" ht="15.6" x14ac:dyDescent="0.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"/>
      <c r="N123" s="1"/>
      <c r="O123" s="1"/>
      <c r="P123" s="1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</row>
    <row r="124" spans="1:33" ht="15.6" x14ac:dyDescent="0.3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"/>
      <c r="N124" s="1"/>
      <c r="O124" s="1"/>
      <c r="P124" s="1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</row>
    <row r="125" spans="1:33" ht="15.6" x14ac:dyDescent="0.3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"/>
      <c r="N125" s="1"/>
      <c r="O125" s="1"/>
      <c r="P125" s="1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</row>
    <row r="126" spans="1:33" ht="15.6" x14ac:dyDescent="0.3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"/>
      <c r="N126" s="1"/>
      <c r="O126" s="1"/>
      <c r="P126" s="1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</row>
    <row r="127" spans="1:33" ht="15.6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"/>
      <c r="N127" s="1"/>
      <c r="O127" s="1"/>
      <c r="P127" s="1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</row>
    <row r="128" spans="1:33" ht="15.6" x14ac:dyDescent="0.3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"/>
      <c r="N128" s="1"/>
      <c r="O128" s="1"/>
      <c r="P128" s="1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</row>
    <row r="129" spans="1:33" ht="15.6" x14ac:dyDescent="0.3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"/>
      <c r="N129" s="1"/>
      <c r="O129" s="1"/>
      <c r="P129" s="1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</row>
    <row r="130" spans="1:33" ht="15.6" x14ac:dyDescent="0.3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"/>
      <c r="N130" s="1"/>
      <c r="O130" s="1"/>
      <c r="P130" s="1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</row>
    <row r="131" spans="1:33" ht="15.6" x14ac:dyDescent="0.3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"/>
      <c r="N131" s="1"/>
      <c r="O131" s="1"/>
      <c r="P131" s="1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</row>
    <row r="132" spans="1:33" ht="15.6" x14ac:dyDescent="0.3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"/>
      <c r="N132" s="1"/>
      <c r="O132" s="1"/>
      <c r="P132" s="1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</row>
    <row r="133" spans="1:33" ht="15.6" x14ac:dyDescent="0.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"/>
      <c r="N133" s="1"/>
      <c r="O133" s="1"/>
      <c r="P133" s="1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</row>
    <row r="134" spans="1:33" ht="15.6" x14ac:dyDescent="0.3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"/>
      <c r="N134" s="1"/>
      <c r="O134" s="1"/>
      <c r="P134" s="1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</row>
    <row r="135" spans="1:33" ht="15.6" x14ac:dyDescent="0.3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"/>
      <c r="N135" s="1"/>
      <c r="O135" s="1"/>
      <c r="P135" s="1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</row>
    <row r="136" spans="1:33" ht="15.6" x14ac:dyDescent="0.3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"/>
      <c r="N136" s="1"/>
      <c r="O136" s="1"/>
      <c r="P136" s="1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</row>
    <row r="137" spans="1:33" ht="15.6" x14ac:dyDescent="0.3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"/>
      <c r="N137" s="1"/>
      <c r="O137" s="1"/>
      <c r="P137" s="1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</row>
    <row r="138" spans="1:33" ht="15.6" x14ac:dyDescent="0.3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"/>
      <c r="N138" s="1"/>
      <c r="O138" s="1"/>
      <c r="P138" s="1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</row>
    <row r="139" spans="1:33" ht="15.6" x14ac:dyDescent="0.3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"/>
      <c r="N139" s="1"/>
      <c r="O139" s="1"/>
      <c r="P139" s="1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</row>
    <row r="140" spans="1:33" ht="15.6" x14ac:dyDescent="0.3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"/>
      <c r="N140" s="1"/>
      <c r="O140" s="1"/>
      <c r="P140" s="1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</row>
    <row r="141" spans="1:33" ht="15.6" x14ac:dyDescent="0.3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"/>
      <c r="N141" s="1"/>
      <c r="O141" s="1"/>
      <c r="P141" s="1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</row>
    <row r="142" spans="1:33" ht="15.6" x14ac:dyDescent="0.3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"/>
      <c r="N142" s="1"/>
      <c r="O142" s="1"/>
      <c r="P142" s="1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</row>
    <row r="143" spans="1:33" ht="15.6" x14ac:dyDescent="0.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"/>
      <c r="N143" s="1"/>
      <c r="O143" s="1"/>
      <c r="P143" s="1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</row>
    <row r="144" spans="1:33" ht="15.6" x14ac:dyDescent="0.3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"/>
      <c r="N144" s="1"/>
      <c r="O144" s="1"/>
      <c r="P144" s="1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</row>
    <row r="145" spans="1:33" ht="15.6" x14ac:dyDescent="0.3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"/>
      <c r="N145" s="1"/>
      <c r="O145" s="1"/>
      <c r="P145" s="1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</row>
    <row r="146" spans="1:33" ht="15.6" x14ac:dyDescent="0.3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"/>
      <c r="N146" s="1"/>
      <c r="O146" s="1"/>
      <c r="P146" s="1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</row>
    <row r="147" spans="1:33" ht="15.6" x14ac:dyDescent="0.3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"/>
      <c r="N147" s="1"/>
      <c r="O147" s="1"/>
      <c r="P147" s="1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</row>
    <row r="148" spans="1:33" ht="15.6" x14ac:dyDescent="0.3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"/>
      <c r="N148" s="1"/>
      <c r="O148" s="1"/>
      <c r="P148" s="1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</row>
    <row r="149" spans="1:33" ht="15.6" x14ac:dyDescent="0.3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"/>
      <c r="N149" s="1"/>
      <c r="O149" s="1"/>
      <c r="P149" s="1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</row>
    <row r="150" spans="1:33" ht="15.6" x14ac:dyDescent="0.3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"/>
      <c r="N150" s="1"/>
      <c r="O150" s="1"/>
      <c r="P150" s="1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</row>
    <row r="151" spans="1:33" ht="15.6" x14ac:dyDescent="0.3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"/>
      <c r="N151" s="1"/>
      <c r="O151" s="1"/>
      <c r="P151" s="1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</row>
    <row r="152" spans="1:33" ht="15.6" x14ac:dyDescent="0.3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"/>
      <c r="N152" s="1"/>
      <c r="O152" s="1"/>
      <c r="P152" s="1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</row>
    <row r="153" spans="1:33" ht="15.6" x14ac:dyDescent="0.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"/>
      <c r="N153" s="1"/>
      <c r="O153" s="1"/>
      <c r="P153" s="1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</row>
    <row r="154" spans="1:33" ht="15.6" x14ac:dyDescent="0.3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"/>
      <c r="N154" s="1"/>
      <c r="O154" s="1"/>
      <c r="P154" s="1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</row>
    <row r="155" spans="1:33" ht="15.6" x14ac:dyDescent="0.3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"/>
      <c r="N155" s="1"/>
      <c r="O155" s="1"/>
      <c r="P155" s="1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</row>
    <row r="156" spans="1:33" ht="15.6" x14ac:dyDescent="0.3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"/>
      <c r="N156" s="1"/>
      <c r="O156" s="1"/>
      <c r="P156" s="1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</row>
    <row r="157" spans="1:33" ht="15.6" x14ac:dyDescent="0.3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"/>
      <c r="N157" s="1"/>
      <c r="O157" s="1"/>
      <c r="P157" s="1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</row>
    <row r="158" spans="1:33" ht="15.6" x14ac:dyDescent="0.3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"/>
      <c r="N158" s="1"/>
      <c r="O158" s="1"/>
      <c r="P158" s="1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</row>
    <row r="159" spans="1:33" ht="15.6" x14ac:dyDescent="0.3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"/>
      <c r="N159" s="1"/>
      <c r="O159" s="1"/>
      <c r="P159" s="1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</row>
    <row r="160" spans="1:33" ht="15.6" x14ac:dyDescent="0.3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"/>
      <c r="N160" s="1"/>
      <c r="O160" s="1"/>
      <c r="P160" s="1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</row>
    <row r="161" spans="1:33" ht="15.6" x14ac:dyDescent="0.3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"/>
      <c r="N161" s="1"/>
      <c r="O161" s="1"/>
      <c r="P161" s="1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</row>
    <row r="162" spans="1:33" ht="15.6" x14ac:dyDescent="0.3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"/>
      <c r="N162" s="1"/>
      <c r="O162" s="1"/>
      <c r="P162" s="1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</row>
    <row r="163" spans="1:33" ht="15.6" x14ac:dyDescent="0.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"/>
      <c r="N163" s="1"/>
      <c r="O163" s="1"/>
      <c r="P163" s="1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</row>
    <row r="164" spans="1:33" ht="15.6" x14ac:dyDescent="0.3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"/>
      <c r="N164" s="1"/>
      <c r="O164" s="1"/>
      <c r="P164" s="1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</row>
    <row r="165" spans="1:33" ht="15.6" x14ac:dyDescent="0.3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"/>
      <c r="N165" s="1"/>
      <c r="O165" s="1"/>
      <c r="P165" s="1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</row>
    <row r="166" spans="1:33" ht="15.6" x14ac:dyDescent="0.3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"/>
      <c r="N166" s="1"/>
      <c r="O166" s="1"/>
      <c r="P166" s="1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</row>
    <row r="167" spans="1:33" ht="15.6" x14ac:dyDescent="0.3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"/>
      <c r="N167" s="1"/>
      <c r="O167" s="1"/>
      <c r="P167" s="1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</row>
    <row r="168" spans="1:33" ht="15.6" x14ac:dyDescent="0.3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"/>
      <c r="N168" s="1"/>
      <c r="O168" s="1"/>
      <c r="P168" s="1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</row>
    <row r="169" spans="1:33" ht="15.6" x14ac:dyDescent="0.3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"/>
      <c r="N169" s="1"/>
      <c r="O169" s="1"/>
      <c r="P169" s="1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</row>
    <row r="170" spans="1:33" ht="15.6" x14ac:dyDescent="0.3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"/>
      <c r="N170" s="1"/>
      <c r="O170" s="1"/>
      <c r="P170" s="1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</row>
    <row r="171" spans="1:33" ht="15.6" x14ac:dyDescent="0.3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"/>
      <c r="N171" s="1"/>
      <c r="O171" s="1"/>
      <c r="P171" s="1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</row>
    <row r="172" spans="1:33" ht="15.6" x14ac:dyDescent="0.3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"/>
      <c r="N172" s="1"/>
      <c r="O172" s="1"/>
      <c r="P172" s="1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</row>
    <row r="173" spans="1:33" ht="15.6" x14ac:dyDescent="0.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"/>
      <c r="N173" s="1"/>
      <c r="O173" s="1"/>
      <c r="P173" s="1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</row>
    <row r="174" spans="1:33" ht="15.6" x14ac:dyDescent="0.3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"/>
      <c r="N174" s="1"/>
      <c r="O174" s="1"/>
      <c r="P174" s="1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</row>
    <row r="175" spans="1:33" ht="15.6" x14ac:dyDescent="0.3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"/>
      <c r="N175" s="1"/>
      <c r="O175" s="1"/>
      <c r="P175" s="1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</row>
    <row r="176" spans="1:33" ht="15.6" x14ac:dyDescent="0.3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"/>
      <c r="N176" s="1"/>
      <c r="O176" s="1"/>
      <c r="P176" s="1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</row>
    <row r="177" spans="1:33" ht="15.6" x14ac:dyDescent="0.3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"/>
      <c r="N177" s="1"/>
      <c r="O177" s="1"/>
      <c r="P177" s="1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</row>
    <row r="178" spans="1:33" ht="15.6" x14ac:dyDescent="0.3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"/>
      <c r="N178" s="1"/>
      <c r="O178" s="1"/>
      <c r="P178" s="1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</row>
    <row r="179" spans="1:33" ht="15.6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"/>
      <c r="N179" s="1"/>
      <c r="O179" s="1"/>
      <c r="P179" s="1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</row>
    <row r="180" spans="1:33" ht="15.6" x14ac:dyDescent="0.3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"/>
      <c r="N180" s="1"/>
      <c r="O180" s="1"/>
      <c r="P180" s="1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</row>
    <row r="181" spans="1:33" ht="15.6" x14ac:dyDescent="0.3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"/>
      <c r="N181" s="1"/>
      <c r="O181" s="1"/>
      <c r="P181" s="1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</row>
    <row r="182" spans="1:33" ht="15.6" x14ac:dyDescent="0.3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"/>
      <c r="N182" s="1"/>
      <c r="O182" s="1"/>
      <c r="P182" s="1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</row>
    <row r="183" spans="1:33" ht="15.6" x14ac:dyDescent="0.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"/>
      <c r="N183" s="1"/>
      <c r="O183" s="1"/>
      <c r="P183" s="1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</row>
    <row r="184" spans="1:33" ht="15.6" x14ac:dyDescent="0.3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"/>
      <c r="N184" s="1"/>
      <c r="O184" s="1"/>
      <c r="P184" s="1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</row>
    <row r="185" spans="1:33" ht="15.6" x14ac:dyDescent="0.3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"/>
      <c r="N185" s="1"/>
      <c r="O185" s="1"/>
      <c r="P185" s="1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</row>
    <row r="186" spans="1:33" ht="15.6" x14ac:dyDescent="0.3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"/>
      <c r="N186" s="1"/>
      <c r="O186" s="1"/>
      <c r="P186" s="1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</row>
    <row r="187" spans="1:33" ht="15.6" x14ac:dyDescent="0.3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"/>
      <c r="N187" s="1"/>
      <c r="O187" s="1"/>
      <c r="P187" s="1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</row>
    <row r="188" spans="1:33" ht="15.6" x14ac:dyDescent="0.3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"/>
      <c r="N188" s="1"/>
      <c r="O188" s="1"/>
      <c r="P188" s="1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</row>
    <row r="189" spans="1:33" ht="15.6" x14ac:dyDescent="0.3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"/>
      <c r="N189" s="1"/>
      <c r="O189" s="1"/>
      <c r="P189" s="1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</row>
    <row r="190" spans="1:33" ht="15.6" x14ac:dyDescent="0.3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"/>
      <c r="N190" s="1"/>
      <c r="O190" s="1"/>
      <c r="P190" s="1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</row>
    <row r="191" spans="1:33" ht="15.6" x14ac:dyDescent="0.3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"/>
      <c r="N191" s="1"/>
      <c r="O191" s="1"/>
      <c r="P191" s="1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</row>
    <row r="192" spans="1:33" ht="15.6" x14ac:dyDescent="0.3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"/>
      <c r="N192" s="1"/>
      <c r="O192" s="1"/>
      <c r="P192" s="1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</row>
    <row r="193" spans="1:33" ht="15.6" x14ac:dyDescent="0.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"/>
      <c r="N193" s="1"/>
      <c r="O193" s="1"/>
      <c r="P193" s="1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</row>
    <row r="194" spans="1:33" ht="15.6" x14ac:dyDescent="0.3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"/>
      <c r="N194" s="1"/>
      <c r="O194" s="1"/>
      <c r="P194" s="1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</row>
    <row r="195" spans="1:33" ht="15.6" x14ac:dyDescent="0.3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"/>
      <c r="N195" s="1"/>
      <c r="O195" s="1"/>
      <c r="P195" s="1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</row>
    <row r="196" spans="1:33" ht="15.6" x14ac:dyDescent="0.3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"/>
      <c r="N196" s="1"/>
      <c r="O196" s="1"/>
      <c r="P196" s="1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</row>
    <row r="197" spans="1:33" ht="15.6" x14ac:dyDescent="0.3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"/>
      <c r="N197" s="1"/>
      <c r="O197" s="1"/>
      <c r="P197" s="1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</row>
    <row r="198" spans="1:33" ht="15.6" x14ac:dyDescent="0.3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"/>
      <c r="N198" s="1"/>
      <c r="O198" s="1"/>
      <c r="P198" s="1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</row>
    <row r="199" spans="1:33" ht="15.6" x14ac:dyDescent="0.3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"/>
      <c r="N199" s="1"/>
      <c r="O199" s="1"/>
      <c r="P199" s="1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</row>
    <row r="200" spans="1:33" ht="15.6" x14ac:dyDescent="0.3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"/>
      <c r="N200" s="1"/>
      <c r="O200" s="1"/>
      <c r="P200" s="1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</row>
    <row r="201" spans="1:33" ht="15.6" x14ac:dyDescent="0.3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"/>
      <c r="N201" s="1"/>
      <c r="O201" s="1"/>
      <c r="P201" s="1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</row>
    <row r="202" spans="1:33" ht="15.6" x14ac:dyDescent="0.3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"/>
      <c r="N202" s="1"/>
      <c r="O202" s="1"/>
      <c r="P202" s="1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</row>
    <row r="203" spans="1:33" ht="15.6" x14ac:dyDescent="0.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"/>
      <c r="N203" s="1"/>
      <c r="O203" s="1"/>
      <c r="P203" s="1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</row>
    <row r="204" spans="1:33" ht="15.6" x14ac:dyDescent="0.3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"/>
      <c r="N204" s="1"/>
      <c r="O204" s="1"/>
      <c r="P204" s="1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</row>
    <row r="205" spans="1:33" ht="15.6" x14ac:dyDescent="0.3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"/>
      <c r="N205" s="1"/>
      <c r="O205" s="1"/>
      <c r="P205" s="1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</row>
    <row r="206" spans="1:33" ht="15.6" x14ac:dyDescent="0.3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"/>
      <c r="N206" s="1"/>
      <c r="O206" s="1"/>
      <c r="P206" s="1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</row>
    <row r="207" spans="1:33" ht="15.6" x14ac:dyDescent="0.3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"/>
      <c r="N207" s="1"/>
      <c r="O207" s="1"/>
      <c r="P207" s="1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</row>
    <row r="208" spans="1:33" ht="15.6" x14ac:dyDescent="0.3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"/>
      <c r="N208" s="1"/>
      <c r="O208" s="1"/>
      <c r="P208" s="1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</row>
    <row r="209" spans="1:33" ht="15.6" x14ac:dyDescent="0.3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"/>
      <c r="N209" s="1"/>
      <c r="O209" s="1"/>
      <c r="P209" s="1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</row>
    <row r="210" spans="1:33" ht="15.6" x14ac:dyDescent="0.3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"/>
      <c r="N210" s="1"/>
      <c r="O210" s="1"/>
      <c r="P210" s="1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</row>
    <row r="211" spans="1:33" ht="15.6" x14ac:dyDescent="0.3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"/>
      <c r="N211" s="1"/>
      <c r="O211" s="1"/>
      <c r="P211" s="1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</row>
    <row r="212" spans="1:33" ht="15.6" x14ac:dyDescent="0.3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"/>
      <c r="N212" s="1"/>
      <c r="O212" s="1"/>
      <c r="P212" s="1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</row>
    <row r="213" spans="1:33" ht="15.6" x14ac:dyDescent="0.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"/>
      <c r="N213" s="1"/>
      <c r="O213" s="1"/>
      <c r="P213" s="1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</row>
    <row r="214" spans="1:33" ht="15.6" x14ac:dyDescent="0.3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"/>
      <c r="N214" s="1"/>
      <c r="O214" s="1"/>
      <c r="P214" s="1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</row>
    <row r="215" spans="1:33" ht="15.6" x14ac:dyDescent="0.3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"/>
      <c r="N215" s="1"/>
      <c r="O215" s="1"/>
      <c r="P215" s="1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</row>
    <row r="216" spans="1:33" ht="15.6" x14ac:dyDescent="0.3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"/>
      <c r="N216" s="1"/>
      <c r="O216" s="1"/>
      <c r="P216" s="1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</row>
    <row r="217" spans="1:33" ht="15.6" x14ac:dyDescent="0.3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"/>
      <c r="N217" s="1"/>
      <c r="O217" s="1"/>
      <c r="P217" s="1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</row>
    <row r="218" spans="1:33" ht="15.6" x14ac:dyDescent="0.3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"/>
      <c r="N218" s="1"/>
      <c r="O218" s="1"/>
      <c r="P218" s="1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</row>
    <row r="219" spans="1:33" ht="15.6" x14ac:dyDescent="0.3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"/>
      <c r="N219" s="1"/>
      <c r="O219" s="1"/>
      <c r="P219" s="1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</row>
    <row r="220" spans="1:33" ht="15.6" x14ac:dyDescent="0.3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"/>
      <c r="N220" s="1"/>
      <c r="O220" s="1"/>
      <c r="P220" s="1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</row>
    <row r="221" spans="1:33" ht="15.6" x14ac:dyDescent="0.3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"/>
      <c r="N221" s="1"/>
      <c r="O221" s="1"/>
      <c r="P221" s="1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</row>
    <row r="222" spans="1:33" ht="15.6" x14ac:dyDescent="0.3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"/>
      <c r="N222" s="1"/>
      <c r="O222" s="1"/>
      <c r="P222" s="1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</row>
    <row r="223" spans="1:33" ht="15.6" x14ac:dyDescent="0.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"/>
      <c r="N223" s="1"/>
      <c r="O223" s="1"/>
      <c r="P223" s="1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</row>
    <row r="224" spans="1:33" ht="15.6" x14ac:dyDescent="0.3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"/>
      <c r="N224" s="1"/>
      <c r="O224" s="1"/>
      <c r="P224" s="1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</row>
    <row r="225" spans="1:33" ht="15.6" x14ac:dyDescent="0.3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"/>
      <c r="N225" s="1"/>
      <c r="O225" s="1"/>
      <c r="P225" s="1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</row>
    <row r="226" spans="1:33" ht="15.6" x14ac:dyDescent="0.3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"/>
      <c r="N226" s="1"/>
      <c r="O226" s="1"/>
      <c r="P226" s="1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</row>
    <row r="227" spans="1:33" ht="15.6" x14ac:dyDescent="0.3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"/>
      <c r="N227" s="1"/>
      <c r="O227" s="1"/>
      <c r="P227" s="1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</row>
    <row r="228" spans="1:33" ht="15.6" x14ac:dyDescent="0.3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"/>
      <c r="N228" s="1"/>
      <c r="O228" s="1"/>
      <c r="P228" s="1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</row>
    <row r="229" spans="1:33" ht="15.6" x14ac:dyDescent="0.3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"/>
      <c r="N229" s="1"/>
      <c r="O229" s="1"/>
      <c r="P229" s="1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</row>
    <row r="230" spans="1:33" ht="15.6" x14ac:dyDescent="0.3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"/>
      <c r="N230" s="1"/>
      <c r="O230" s="1"/>
      <c r="P230" s="1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</row>
    <row r="231" spans="1:33" ht="15.6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"/>
      <c r="N231" s="1"/>
      <c r="O231" s="1"/>
      <c r="P231" s="1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</row>
    <row r="232" spans="1:33" ht="15.6" x14ac:dyDescent="0.3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"/>
      <c r="N232" s="1"/>
      <c r="O232" s="1"/>
      <c r="P232" s="1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</row>
    <row r="233" spans="1:33" ht="15.6" x14ac:dyDescent="0.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"/>
      <c r="N233" s="1"/>
      <c r="O233" s="1"/>
      <c r="P233" s="1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</row>
    <row r="234" spans="1:33" ht="15.6" x14ac:dyDescent="0.3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"/>
      <c r="N234" s="1"/>
      <c r="O234" s="1"/>
      <c r="P234" s="1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</row>
    <row r="235" spans="1:33" ht="15.6" x14ac:dyDescent="0.3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"/>
      <c r="N235" s="1"/>
      <c r="O235" s="1"/>
      <c r="P235" s="1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</row>
    <row r="236" spans="1:33" ht="15.6" x14ac:dyDescent="0.3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"/>
      <c r="N236" s="1"/>
      <c r="O236" s="1"/>
      <c r="P236" s="1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</row>
    <row r="237" spans="1:33" ht="15.6" x14ac:dyDescent="0.3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"/>
      <c r="N237" s="1"/>
      <c r="O237" s="1"/>
      <c r="P237" s="1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</row>
    <row r="238" spans="1:33" ht="15.6" x14ac:dyDescent="0.3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"/>
      <c r="N238" s="1"/>
      <c r="O238" s="1"/>
      <c r="P238" s="1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</row>
    <row r="239" spans="1:33" ht="15.6" x14ac:dyDescent="0.3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"/>
      <c r="N239" s="1"/>
      <c r="O239" s="1"/>
      <c r="P239" s="1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</row>
    <row r="240" spans="1:33" ht="15.6" x14ac:dyDescent="0.3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"/>
      <c r="N240" s="1"/>
      <c r="O240" s="1"/>
      <c r="P240" s="1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</row>
    <row r="241" spans="1:33" ht="15.6" x14ac:dyDescent="0.3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"/>
      <c r="N241" s="1"/>
      <c r="O241" s="1"/>
      <c r="P241" s="1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</row>
    <row r="242" spans="1:33" ht="15.6" x14ac:dyDescent="0.3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"/>
      <c r="N242" s="1"/>
      <c r="O242" s="1"/>
      <c r="P242" s="1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</row>
    <row r="243" spans="1:33" ht="15.6" x14ac:dyDescent="0.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"/>
      <c r="N243" s="1"/>
      <c r="O243" s="1"/>
      <c r="P243" s="1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</row>
    <row r="244" spans="1:33" ht="15.6" x14ac:dyDescent="0.3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"/>
      <c r="N244" s="1"/>
      <c r="O244" s="1"/>
      <c r="P244" s="1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</row>
    <row r="245" spans="1:33" ht="15.6" x14ac:dyDescent="0.3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"/>
      <c r="N245" s="1"/>
      <c r="O245" s="1"/>
      <c r="P245" s="1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</row>
    <row r="246" spans="1:33" ht="15.6" x14ac:dyDescent="0.3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"/>
      <c r="N246" s="1"/>
      <c r="O246" s="1"/>
      <c r="P246" s="1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</row>
    <row r="247" spans="1:33" ht="15.6" x14ac:dyDescent="0.3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"/>
      <c r="N247" s="1"/>
      <c r="O247" s="1"/>
      <c r="P247" s="1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</row>
    <row r="248" spans="1:33" ht="15.6" x14ac:dyDescent="0.3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"/>
      <c r="N248" s="1"/>
      <c r="O248" s="1"/>
      <c r="P248" s="1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</row>
    <row r="249" spans="1:33" ht="15.6" x14ac:dyDescent="0.3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"/>
      <c r="N249" s="1"/>
      <c r="O249" s="1"/>
      <c r="P249" s="1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</row>
    <row r="250" spans="1:33" ht="15.6" x14ac:dyDescent="0.3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"/>
      <c r="N250" s="1"/>
      <c r="O250" s="1"/>
      <c r="P250" s="1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</row>
    <row r="251" spans="1:33" ht="15.6" x14ac:dyDescent="0.3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"/>
      <c r="N251" s="1"/>
      <c r="O251" s="1"/>
      <c r="P251" s="1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</row>
    <row r="252" spans="1:33" ht="15.6" x14ac:dyDescent="0.3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"/>
      <c r="N252" s="1"/>
      <c r="O252" s="1"/>
      <c r="P252" s="1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</row>
    <row r="253" spans="1:33" ht="15.6" x14ac:dyDescent="0.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"/>
      <c r="N253" s="1"/>
      <c r="O253" s="1"/>
      <c r="P253" s="1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</row>
    <row r="254" spans="1:33" ht="15.6" x14ac:dyDescent="0.3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"/>
      <c r="N254" s="1"/>
      <c r="O254" s="1"/>
      <c r="P254" s="1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</row>
    <row r="255" spans="1:33" ht="15.6" x14ac:dyDescent="0.3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"/>
      <c r="N255" s="1"/>
      <c r="O255" s="1"/>
      <c r="P255" s="1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</row>
    <row r="256" spans="1:33" ht="15.6" x14ac:dyDescent="0.3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"/>
      <c r="N256" s="1"/>
      <c r="O256" s="1"/>
      <c r="P256" s="1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</row>
    <row r="257" spans="1:33" ht="15.6" x14ac:dyDescent="0.3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"/>
      <c r="N257" s="1"/>
      <c r="O257" s="1"/>
      <c r="P257" s="1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</row>
    <row r="258" spans="1:33" ht="15.6" x14ac:dyDescent="0.3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"/>
      <c r="N258" s="1"/>
      <c r="O258" s="1"/>
      <c r="P258" s="1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</row>
    <row r="259" spans="1:33" ht="15.6" x14ac:dyDescent="0.3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"/>
      <c r="N259" s="1"/>
      <c r="O259" s="1"/>
      <c r="P259" s="1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</row>
    <row r="260" spans="1:33" ht="15.6" x14ac:dyDescent="0.3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"/>
      <c r="N260" s="1"/>
      <c r="O260" s="1"/>
      <c r="P260" s="1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</row>
    <row r="261" spans="1:33" ht="15.6" x14ac:dyDescent="0.3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"/>
      <c r="N261" s="1"/>
      <c r="O261" s="1"/>
      <c r="P261" s="1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</row>
    <row r="262" spans="1:33" ht="15.6" x14ac:dyDescent="0.3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"/>
      <c r="N262" s="1"/>
      <c r="O262" s="1"/>
      <c r="P262" s="1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</row>
    <row r="263" spans="1:33" ht="15.6" x14ac:dyDescent="0.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"/>
      <c r="N263" s="1"/>
      <c r="O263" s="1"/>
      <c r="P263" s="1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</row>
    <row r="264" spans="1:33" ht="15.6" x14ac:dyDescent="0.3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"/>
      <c r="N264" s="1"/>
      <c r="O264" s="1"/>
      <c r="P264" s="1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</row>
    <row r="265" spans="1:33" ht="15.6" x14ac:dyDescent="0.3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"/>
      <c r="N265" s="1"/>
      <c r="O265" s="1"/>
      <c r="P265" s="1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</row>
    <row r="266" spans="1:33" ht="15.6" x14ac:dyDescent="0.3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"/>
      <c r="N266" s="1"/>
      <c r="O266" s="1"/>
      <c r="P266" s="1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</row>
    <row r="267" spans="1:33" ht="15.6" x14ac:dyDescent="0.3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"/>
      <c r="N267" s="1"/>
      <c r="O267" s="1"/>
      <c r="P267" s="1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</row>
    <row r="268" spans="1:33" ht="15.6" x14ac:dyDescent="0.3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"/>
      <c r="N268" s="1"/>
      <c r="O268" s="1"/>
      <c r="P268" s="1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</row>
    <row r="269" spans="1:33" ht="15.6" x14ac:dyDescent="0.3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"/>
      <c r="N269" s="1"/>
      <c r="O269" s="1"/>
      <c r="P269" s="1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</row>
    <row r="270" spans="1:33" ht="15.6" x14ac:dyDescent="0.3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"/>
      <c r="N270" s="1"/>
      <c r="O270" s="1"/>
      <c r="P270" s="1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</row>
    <row r="271" spans="1:33" ht="15.6" x14ac:dyDescent="0.3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"/>
      <c r="N271" s="1"/>
      <c r="O271" s="1"/>
      <c r="P271" s="1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</row>
    <row r="272" spans="1:33" ht="15.6" x14ac:dyDescent="0.3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"/>
      <c r="N272" s="1"/>
      <c r="O272" s="1"/>
      <c r="P272" s="1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</row>
    <row r="273" spans="1:33" ht="15.6" x14ac:dyDescent="0.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"/>
      <c r="N273" s="1"/>
      <c r="O273" s="1"/>
      <c r="P273" s="1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</row>
    <row r="274" spans="1:33" ht="15.6" x14ac:dyDescent="0.3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"/>
      <c r="N274" s="1"/>
      <c r="O274" s="1"/>
      <c r="P274" s="1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</row>
    <row r="275" spans="1:33" ht="15.6" x14ac:dyDescent="0.3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"/>
      <c r="N275" s="1"/>
      <c r="O275" s="1"/>
      <c r="P275" s="1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</row>
    <row r="276" spans="1:33" ht="15.6" x14ac:dyDescent="0.3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"/>
      <c r="N276" s="1"/>
      <c r="O276" s="1"/>
      <c r="P276" s="1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</row>
    <row r="277" spans="1:33" ht="15.6" x14ac:dyDescent="0.3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"/>
      <c r="N277" s="1"/>
      <c r="O277" s="1"/>
      <c r="P277" s="1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</row>
    <row r="278" spans="1:33" ht="15.6" x14ac:dyDescent="0.3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"/>
      <c r="N278" s="1"/>
      <c r="O278" s="1"/>
      <c r="P278" s="1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</row>
    <row r="279" spans="1:33" ht="15.6" x14ac:dyDescent="0.3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"/>
      <c r="N279" s="1"/>
      <c r="O279" s="1"/>
      <c r="P279" s="1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</row>
    <row r="280" spans="1:33" ht="15.6" x14ac:dyDescent="0.3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"/>
      <c r="N280" s="1"/>
      <c r="O280" s="1"/>
      <c r="P280" s="1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</row>
    <row r="281" spans="1:33" ht="15.6" x14ac:dyDescent="0.3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"/>
      <c r="N281" s="1"/>
      <c r="O281" s="1"/>
      <c r="P281" s="1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</row>
    <row r="282" spans="1:33" ht="15.6" x14ac:dyDescent="0.3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"/>
      <c r="N282" s="1"/>
      <c r="O282" s="1"/>
      <c r="P282" s="1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</row>
    <row r="283" spans="1:33" ht="15.6" x14ac:dyDescent="0.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"/>
      <c r="N283" s="1"/>
      <c r="O283" s="1"/>
      <c r="P283" s="1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</row>
    <row r="284" spans="1:33" ht="15.6" x14ac:dyDescent="0.3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"/>
      <c r="N284" s="1"/>
      <c r="O284" s="1"/>
      <c r="P284" s="1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</row>
    <row r="285" spans="1:33" ht="15.6" x14ac:dyDescent="0.3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"/>
      <c r="N285" s="1"/>
      <c r="O285" s="1"/>
      <c r="P285" s="1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</row>
    <row r="286" spans="1:33" ht="15.6" x14ac:dyDescent="0.3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"/>
      <c r="N286" s="1"/>
      <c r="O286" s="1"/>
      <c r="P286" s="1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</row>
    <row r="287" spans="1:33" ht="15.6" x14ac:dyDescent="0.3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"/>
      <c r="N287" s="1"/>
      <c r="O287" s="1"/>
      <c r="P287" s="1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</row>
    <row r="288" spans="1:33" ht="15.6" x14ac:dyDescent="0.3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"/>
      <c r="N288" s="1"/>
      <c r="O288" s="1"/>
      <c r="P288" s="1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</row>
    <row r="289" spans="1:33" ht="15.6" x14ac:dyDescent="0.3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"/>
      <c r="N289" s="1"/>
      <c r="O289" s="1"/>
      <c r="P289" s="1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</row>
    <row r="290" spans="1:33" ht="15.6" x14ac:dyDescent="0.3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"/>
      <c r="N290" s="1"/>
      <c r="O290" s="1"/>
      <c r="P290" s="1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</row>
    <row r="291" spans="1:33" ht="15.6" x14ac:dyDescent="0.3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"/>
      <c r="N291" s="1"/>
      <c r="O291" s="1"/>
      <c r="P291" s="1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</row>
    <row r="292" spans="1:33" ht="15.6" x14ac:dyDescent="0.3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"/>
      <c r="N292" s="1"/>
      <c r="O292" s="1"/>
      <c r="P292" s="1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</row>
    <row r="293" spans="1:33" ht="15.6" x14ac:dyDescent="0.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"/>
      <c r="N293" s="1"/>
      <c r="O293" s="1"/>
      <c r="P293" s="1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</row>
    <row r="294" spans="1:33" ht="15.6" x14ac:dyDescent="0.3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"/>
      <c r="N294" s="1"/>
      <c r="O294" s="1"/>
      <c r="P294" s="1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</row>
    <row r="295" spans="1:33" ht="15.6" x14ac:dyDescent="0.3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"/>
      <c r="N295" s="1"/>
      <c r="O295" s="1"/>
      <c r="P295" s="1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</row>
    <row r="296" spans="1:33" ht="15.6" x14ac:dyDescent="0.3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"/>
      <c r="N296" s="1"/>
      <c r="O296" s="1"/>
      <c r="P296" s="1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</row>
    <row r="297" spans="1:33" ht="15.6" x14ac:dyDescent="0.3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"/>
      <c r="N297" s="1"/>
      <c r="O297" s="1"/>
      <c r="P297" s="1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</row>
    <row r="298" spans="1:33" ht="15.6" x14ac:dyDescent="0.3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"/>
      <c r="N298" s="1"/>
      <c r="O298" s="1"/>
      <c r="P298" s="1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</row>
    <row r="299" spans="1:33" ht="15.6" x14ac:dyDescent="0.3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"/>
      <c r="N299" s="1"/>
      <c r="O299" s="1"/>
      <c r="P299" s="1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</row>
    <row r="300" spans="1:33" ht="15.6" x14ac:dyDescent="0.3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"/>
      <c r="N300" s="1"/>
      <c r="O300" s="1"/>
      <c r="P300" s="1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</row>
    <row r="301" spans="1:33" ht="15.6" x14ac:dyDescent="0.3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"/>
      <c r="N301" s="1"/>
      <c r="O301" s="1"/>
      <c r="P301" s="1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</row>
    <row r="302" spans="1:33" ht="15.6" x14ac:dyDescent="0.3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"/>
      <c r="N302" s="1"/>
      <c r="O302" s="1"/>
      <c r="P302" s="1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</row>
    <row r="303" spans="1:33" ht="15.6" x14ac:dyDescent="0.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"/>
      <c r="N303" s="1"/>
      <c r="O303" s="1"/>
      <c r="P303" s="1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</row>
    <row r="304" spans="1:33" ht="15.6" x14ac:dyDescent="0.3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"/>
      <c r="N304" s="1"/>
      <c r="O304" s="1"/>
      <c r="P304" s="1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</row>
    <row r="305" spans="1:33" ht="15.6" x14ac:dyDescent="0.3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"/>
      <c r="N305" s="1"/>
      <c r="O305" s="1"/>
      <c r="P305" s="1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</row>
    <row r="306" spans="1:33" ht="15.6" x14ac:dyDescent="0.3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"/>
      <c r="N306" s="1"/>
      <c r="O306" s="1"/>
      <c r="P306" s="1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</row>
    <row r="307" spans="1:33" ht="15.6" x14ac:dyDescent="0.3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"/>
      <c r="N307" s="1"/>
      <c r="O307" s="1"/>
      <c r="P307" s="1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</row>
    <row r="308" spans="1:33" ht="15.6" x14ac:dyDescent="0.3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"/>
      <c r="N308" s="1"/>
      <c r="O308" s="1"/>
      <c r="P308" s="1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</row>
    <row r="309" spans="1:33" ht="15.6" x14ac:dyDescent="0.3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"/>
      <c r="N309" s="1"/>
      <c r="O309" s="1"/>
      <c r="P309" s="1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</row>
    <row r="310" spans="1:33" ht="15.6" x14ac:dyDescent="0.3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"/>
      <c r="N310" s="1"/>
      <c r="O310" s="1"/>
      <c r="P310" s="1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</row>
    <row r="311" spans="1:33" ht="15.6" x14ac:dyDescent="0.3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"/>
      <c r="N311" s="1"/>
      <c r="O311" s="1"/>
      <c r="P311" s="1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</row>
    <row r="312" spans="1:33" ht="15.6" x14ac:dyDescent="0.3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"/>
      <c r="N312" s="1"/>
      <c r="O312" s="1"/>
      <c r="P312" s="1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</row>
    <row r="313" spans="1:33" ht="15.6" x14ac:dyDescent="0.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"/>
      <c r="N313" s="1"/>
      <c r="O313" s="1"/>
      <c r="P313" s="1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</row>
    <row r="314" spans="1:33" ht="15.6" x14ac:dyDescent="0.3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"/>
      <c r="N314" s="1"/>
      <c r="O314" s="1"/>
      <c r="P314" s="1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</row>
    <row r="315" spans="1:33" ht="15.6" x14ac:dyDescent="0.3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"/>
      <c r="N315" s="1"/>
      <c r="O315" s="1"/>
      <c r="P315" s="1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</row>
    <row r="316" spans="1:33" ht="15.6" x14ac:dyDescent="0.3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"/>
      <c r="N316" s="1"/>
      <c r="O316" s="1"/>
      <c r="P316" s="1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</row>
    <row r="317" spans="1:33" ht="15.6" x14ac:dyDescent="0.3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"/>
      <c r="N317" s="1"/>
      <c r="O317" s="1"/>
      <c r="P317" s="1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</row>
    <row r="318" spans="1:33" ht="15.6" x14ac:dyDescent="0.3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"/>
      <c r="N318" s="1"/>
      <c r="O318" s="1"/>
      <c r="P318" s="1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</row>
    <row r="319" spans="1:33" ht="15.6" x14ac:dyDescent="0.3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"/>
      <c r="N319" s="1"/>
      <c r="O319" s="1"/>
      <c r="P319" s="1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</row>
    <row r="320" spans="1:33" ht="15.6" x14ac:dyDescent="0.3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"/>
      <c r="N320" s="1"/>
      <c r="O320" s="1"/>
      <c r="P320" s="1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</row>
    <row r="321" spans="1:33" ht="15.6" x14ac:dyDescent="0.3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"/>
      <c r="N321" s="1"/>
      <c r="O321" s="1"/>
      <c r="P321" s="1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</row>
    <row r="322" spans="1:33" ht="15.6" x14ac:dyDescent="0.3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"/>
      <c r="N322" s="1"/>
      <c r="O322" s="1"/>
      <c r="P322" s="1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</row>
    <row r="323" spans="1:33" ht="15.6" x14ac:dyDescent="0.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"/>
      <c r="N323" s="1"/>
      <c r="O323" s="1"/>
      <c r="P323" s="1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</row>
    <row r="324" spans="1:33" ht="15.6" x14ac:dyDescent="0.3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"/>
      <c r="N324" s="1"/>
      <c r="O324" s="1"/>
      <c r="P324" s="1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</row>
    <row r="325" spans="1:33" ht="15.6" x14ac:dyDescent="0.3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"/>
      <c r="N325" s="1"/>
      <c r="O325" s="1"/>
      <c r="P325" s="1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</row>
    <row r="326" spans="1:33" ht="15.6" x14ac:dyDescent="0.3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"/>
      <c r="N326" s="1"/>
      <c r="O326" s="1"/>
      <c r="P326" s="1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</row>
    <row r="327" spans="1:33" ht="15.6" x14ac:dyDescent="0.3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"/>
      <c r="N327" s="1"/>
      <c r="O327" s="1"/>
      <c r="P327" s="1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</row>
    <row r="328" spans="1:33" ht="15.6" x14ac:dyDescent="0.3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"/>
      <c r="N328" s="1"/>
      <c r="O328" s="1"/>
      <c r="P328" s="1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</row>
    <row r="329" spans="1:33" ht="15.6" x14ac:dyDescent="0.3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"/>
      <c r="N329" s="1"/>
      <c r="O329" s="1"/>
      <c r="P329" s="1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</row>
    <row r="330" spans="1:33" ht="15.6" x14ac:dyDescent="0.3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"/>
      <c r="N330" s="1"/>
      <c r="O330" s="1"/>
      <c r="P330" s="1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</row>
    <row r="331" spans="1:33" ht="15.6" x14ac:dyDescent="0.3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"/>
      <c r="N331" s="1"/>
      <c r="O331" s="1"/>
      <c r="P331" s="1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</row>
    <row r="332" spans="1:33" ht="15.6" x14ac:dyDescent="0.3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"/>
      <c r="N332" s="1"/>
      <c r="O332" s="1"/>
      <c r="P332" s="1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</row>
    <row r="333" spans="1:33" ht="15.6" x14ac:dyDescent="0.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"/>
      <c r="N333" s="1"/>
      <c r="O333" s="1"/>
      <c r="P333" s="1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</row>
    <row r="334" spans="1:33" ht="15.6" x14ac:dyDescent="0.3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"/>
      <c r="N334" s="1"/>
      <c r="O334" s="1"/>
      <c r="P334" s="1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</row>
    <row r="335" spans="1:33" ht="15.6" x14ac:dyDescent="0.3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"/>
      <c r="N335" s="1"/>
      <c r="O335" s="1"/>
      <c r="P335" s="1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</row>
    <row r="336" spans="1:33" ht="15.6" x14ac:dyDescent="0.3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"/>
      <c r="N336" s="1"/>
      <c r="O336" s="1"/>
      <c r="P336" s="1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</row>
    <row r="337" spans="1:33" ht="15.6" x14ac:dyDescent="0.3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"/>
      <c r="N337" s="1"/>
      <c r="O337" s="1"/>
      <c r="P337" s="1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</row>
    <row r="338" spans="1:33" ht="15.6" x14ac:dyDescent="0.3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"/>
      <c r="N338" s="1"/>
      <c r="O338" s="1"/>
      <c r="P338" s="1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</row>
    <row r="339" spans="1:33" ht="15.6" x14ac:dyDescent="0.3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"/>
      <c r="N339" s="1"/>
      <c r="O339" s="1"/>
      <c r="P339" s="1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</row>
    <row r="340" spans="1:33" ht="15.6" x14ac:dyDescent="0.3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"/>
      <c r="N340" s="1"/>
      <c r="O340" s="1"/>
      <c r="P340" s="1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</row>
    <row r="341" spans="1:33" ht="15.6" x14ac:dyDescent="0.3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"/>
      <c r="N341" s="1"/>
      <c r="O341" s="1"/>
      <c r="P341" s="1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</row>
    <row r="342" spans="1:33" ht="15.6" x14ac:dyDescent="0.3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"/>
      <c r="N342" s="1"/>
      <c r="O342" s="1"/>
      <c r="P342" s="1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</row>
    <row r="343" spans="1:33" ht="15.6" x14ac:dyDescent="0.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"/>
      <c r="N343" s="1"/>
      <c r="O343" s="1"/>
      <c r="P343" s="1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</row>
    <row r="344" spans="1:33" ht="15.6" x14ac:dyDescent="0.3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"/>
      <c r="N344" s="1"/>
      <c r="O344" s="1"/>
      <c r="P344" s="1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</row>
    <row r="345" spans="1:33" ht="15.6" x14ac:dyDescent="0.3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"/>
      <c r="N345" s="1"/>
      <c r="O345" s="1"/>
      <c r="P345" s="1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</row>
    <row r="346" spans="1:33" ht="15.6" x14ac:dyDescent="0.3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"/>
      <c r="N346" s="1"/>
      <c r="O346" s="1"/>
      <c r="P346" s="1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</row>
    <row r="347" spans="1:33" ht="15.6" x14ac:dyDescent="0.3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"/>
      <c r="N347" s="1"/>
      <c r="O347" s="1"/>
      <c r="P347" s="1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</row>
    <row r="348" spans="1:33" ht="15.6" x14ac:dyDescent="0.3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"/>
      <c r="N348" s="1"/>
      <c r="O348" s="1"/>
      <c r="P348" s="1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</row>
    <row r="349" spans="1:33" ht="15.6" x14ac:dyDescent="0.3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"/>
      <c r="N349" s="1"/>
      <c r="O349" s="1"/>
      <c r="P349" s="1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</row>
    <row r="350" spans="1:33" ht="15.6" x14ac:dyDescent="0.3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"/>
      <c r="N350" s="1"/>
      <c r="O350" s="1"/>
      <c r="P350" s="1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</row>
    <row r="351" spans="1:33" ht="15.6" x14ac:dyDescent="0.3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"/>
      <c r="N351" s="1"/>
      <c r="O351" s="1"/>
      <c r="P351" s="1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</row>
    <row r="352" spans="1:33" ht="15.6" x14ac:dyDescent="0.3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"/>
      <c r="N352" s="1"/>
      <c r="O352" s="1"/>
      <c r="P352" s="1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</row>
    <row r="353" spans="1:33" ht="15.6" x14ac:dyDescent="0.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"/>
      <c r="N353" s="1"/>
      <c r="O353" s="1"/>
      <c r="P353" s="1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</row>
    <row r="354" spans="1:33" ht="15.6" x14ac:dyDescent="0.3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"/>
      <c r="N354" s="1"/>
      <c r="O354" s="1"/>
      <c r="P354" s="1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</row>
    <row r="355" spans="1:33" ht="15.6" x14ac:dyDescent="0.3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"/>
      <c r="N355" s="1"/>
      <c r="O355" s="1"/>
      <c r="P355" s="1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</row>
    <row r="356" spans="1:33" ht="15.6" x14ac:dyDescent="0.3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"/>
      <c r="N356" s="1"/>
      <c r="O356" s="1"/>
      <c r="P356" s="1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</row>
    <row r="357" spans="1:33" ht="15.6" x14ac:dyDescent="0.3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"/>
      <c r="N357" s="1"/>
      <c r="O357" s="1"/>
      <c r="P357" s="1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</row>
    <row r="358" spans="1:33" ht="15.6" x14ac:dyDescent="0.3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"/>
      <c r="N358" s="1"/>
      <c r="O358" s="1"/>
      <c r="P358" s="1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</row>
    <row r="359" spans="1:33" ht="15.6" x14ac:dyDescent="0.3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"/>
      <c r="N359" s="1"/>
      <c r="O359" s="1"/>
      <c r="P359" s="1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</row>
    <row r="360" spans="1:33" ht="15.6" x14ac:dyDescent="0.3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"/>
      <c r="N360" s="1"/>
      <c r="O360" s="1"/>
      <c r="P360" s="1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</row>
    <row r="361" spans="1:33" ht="15.6" x14ac:dyDescent="0.3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"/>
      <c r="N361" s="1"/>
      <c r="O361" s="1"/>
      <c r="P361" s="1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</row>
    <row r="362" spans="1:33" ht="15.6" x14ac:dyDescent="0.3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"/>
      <c r="N362" s="1"/>
      <c r="O362" s="1"/>
      <c r="P362" s="1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</row>
    <row r="363" spans="1:33" ht="15.6" x14ac:dyDescent="0.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"/>
      <c r="N363" s="1"/>
      <c r="O363" s="1"/>
      <c r="P363" s="1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</row>
    <row r="364" spans="1:33" ht="15.6" x14ac:dyDescent="0.3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"/>
      <c r="N364" s="1"/>
      <c r="O364" s="1"/>
      <c r="P364" s="1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</row>
    <row r="365" spans="1:33" ht="15.6" x14ac:dyDescent="0.3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"/>
      <c r="N365" s="1"/>
      <c r="O365" s="1"/>
      <c r="P365" s="1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</row>
    <row r="366" spans="1:33" ht="15.6" x14ac:dyDescent="0.3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"/>
      <c r="N366" s="1"/>
      <c r="O366" s="1"/>
      <c r="P366" s="1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</row>
    <row r="367" spans="1:33" ht="15.6" x14ac:dyDescent="0.3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"/>
      <c r="N367" s="1"/>
      <c r="O367" s="1"/>
      <c r="P367" s="1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</row>
    <row r="368" spans="1:33" ht="15.6" x14ac:dyDescent="0.3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"/>
      <c r="N368" s="1"/>
      <c r="O368" s="1"/>
      <c r="P368" s="1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</row>
    <row r="369" spans="1:33" ht="15.6" x14ac:dyDescent="0.3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"/>
      <c r="N369" s="1"/>
      <c r="O369" s="1"/>
      <c r="P369" s="1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</row>
    <row r="370" spans="1:33" ht="15.6" x14ac:dyDescent="0.3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"/>
      <c r="N370" s="1"/>
      <c r="O370" s="1"/>
      <c r="P370" s="1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</row>
    <row r="371" spans="1:33" ht="15.6" x14ac:dyDescent="0.3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"/>
      <c r="N371" s="1"/>
      <c r="O371" s="1"/>
      <c r="P371" s="1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</row>
    <row r="372" spans="1:33" ht="15.6" x14ac:dyDescent="0.3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"/>
      <c r="N372" s="1"/>
      <c r="O372" s="1"/>
      <c r="P372" s="1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</row>
    <row r="373" spans="1:33" ht="15.6" x14ac:dyDescent="0.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"/>
      <c r="N373" s="1"/>
      <c r="O373" s="1"/>
      <c r="P373" s="1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</row>
    <row r="374" spans="1:33" ht="15.6" x14ac:dyDescent="0.3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"/>
      <c r="N374" s="1"/>
      <c r="O374" s="1"/>
      <c r="P374" s="1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</row>
    <row r="375" spans="1:33" ht="15.6" x14ac:dyDescent="0.3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"/>
      <c r="N375" s="1"/>
      <c r="O375" s="1"/>
      <c r="P375" s="1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</row>
    <row r="376" spans="1:33" ht="15.6" x14ac:dyDescent="0.3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"/>
      <c r="N376" s="1"/>
      <c r="O376" s="1"/>
      <c r="P376" s="1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</row>
    <row r="377" spans="1:33" ht="15.6" x14ac:dyDescent="0.3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"/>
      <c r="N377" s="1"/>
      <c r="O377" s="1"/>
      <c r="P377" s="1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</row>
    <row r="378" spans="1:33" ht="15.6" x14ac:dyDescent="0.3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"/>
      <c r="N378" s="1"/>
      <c r="O378" s="1"/>
      <c r="P378" s="1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</row>
    <row r="379" spans="1:33" ht="15.6" x14ac:dyDescent="0.3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"/>
      <c r="N379" s="1"/>
      <c r="O379" s="1"/>
      <c r="P379" s="1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</row>
    <row r="380" spans="1:33" ht="15.6" x14ac:dyDescent="0.3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"/>
      <c r="N380" s="1"/>
      <c r="O380" s="1"/>
      <c r="P380" s="1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</row>
    <row r="381" spans="1:33" ht="15.6" x14ac:dyDescent="0.3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"/>
      <c r="N381" s="1"/>
      <c r="O381" s="1"/>
      <c r="P381" s="1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</row>
    <row r="382" spans="1:33" ht="15.6" x14ac:dyDescent="0.3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"/>
      <c r="N382" s="1"/>
      <c r="O382" s="1"/>
      <c r="P382" s="1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</row>
    <row r="383" spans="1:33" ht="15.6" x14ac:dyDescent="0.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"/>
      <c r="N383" s="1"/>
      <c r="O383" s="1"/>
      <c r="P383" s="1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</row>
    <row r="384" spans="1:33" ht="15.6" x14ac:dyDescent="0.3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"/>
      <c r="N384" s="1"/>
      <c r="O384" s="1"/>
      <c r="P384" s="1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</row>
    <row r="385" spans="1:33" ht="15.6" x14ac:dyDescent="0.3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"/>
      <c r="N385" s="1"/>
      <c r="O385" s="1"/>
      <c r="P385" s="1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</row>
    <row r="386" spans="1:33" ht="15.6" x14ac:dyDescent="0.3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"/>
      <c r="N386" s="1"/>
      <c r="O386" s="1"/>
      <c r="P386" s="1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</row>
    <row r="387" spans="1:33" ht="15.6" x14ac:dyDescent="0.3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"/>
      <c r="N387" s="1"/>
      <c r="O387" s="1"/>
      <c r="P387" s="1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</row>
    <row r="388" spans="1:33" ht="15.6" x14ac:dyDescent="0.3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"/>
      <c r="N388" s="1"/>
      <c r="O388" s="1"/>
      <c r="P388" s="1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</row>
    <row r="389" spans="1:33" ht="15.6" x14ac:dyDescent="0.3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"/>
      <c r="N389" s="1"/>
      <c r="O389" s="1"/>
      <c r="P389" s="1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</row>
    <row r="390" spans="1:33" ht="15.6" x14ac:dyDescent="0.3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"/>
      <c r="N390" s="1"/>
      <c r="O390" s="1"/>
      <c r="P390" s="1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</row>
    <row r="391" spans="1:33" ht="15.6" x14ac:dyDescent="0.3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"/>
      <c r="N391" s="1"/>
      <c r="O391" s="1"/>
      <c r="P391" s="1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</row>
    <row r="392" spans="1:33" ht="15.6" x14ac:dyDescent="0.3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"/>
      <c r="N392" s="1"/>
      <c r="O392" s="1"/>
      <c r="P392" s="1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</row>
    <row r="393" spans="1:33" ht="15.6" x14ac:dyDescent="0.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"/>
      <c r="N393" s="1"/>
      <c r="O393" s="1"/>
      <c r="P393" s="1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</row>
    <row r="394" spans="1:33" ht="15.6" x14ac:dyDescent="0.3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"/>
      <c r="N394" s="1"/>
      <c r="O394" s="1"/>
      <c r="P394" s="1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</row>
    <row r="395" spans="1:33" ht="15.6" x14ac:dyDescent="0.3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"/>
      <c r="N395" s="1"/>
      <c r="O395" s="1"/>
      <c r="P395" s="1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</row>
    <row r="396" spans="1:33" ht="15.6" x14ac:dyDescent="0.3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"/>
      <c r="N396" s="1"/>
      <c r="O396" s="1"/>
      <c r="P396" s="1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</row>
    <row r="397" spans="1:33" ht="15.6" x14ac:dyDescent="0.3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"/>
      <c r="N397" s="1"/>
      <c r="O397" s="1"/>
      <c r="P397" s="1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</row>
    <row r="398" spans="1:33" ht="15.6" x14ac:dyDescent="0.3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"/>
      <c r="N398" s="1"/>
      <c r="O398" s="1"/>
      <c r="P398" s="1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</row>
    <row r="399" spans="1:33" ht="15.6" x14ac:dyDescent="0.3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"/>
      <c r="N399" s="1"/>
      <c r="O399" s="1"/>
      <c r="P399" s="1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</row>
    <row r="400" spans="1:33" ht="15.6" x14ac:dyDescent="0.3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"/>
      <c r="N400" s="1"/>
      <c r="O400" s="1"/>
      <c r="P400" s="1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</row>
    <row r="401" spans="1:33" ht="15.6" x14ac:dyDescent="0.3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"/>
      <c r="N401" s="1"/>
      <c r="O401" s="1"/>
      <c r="P401" s="1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</row>
    <row r="402" spans="1:33" ht="15.6" x14ac:dyDescent="0.3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"/>
      <c r="N402" s="1"/>
      <c r="O402" s="1"/>
      <c r="P402" s="1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</row>
    <row r="403" spans="1:33" ht="15.6" x14ac:dyDescent="0.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"/>
      <c r="N403" s="1"/>
      <c r="O403" s="1"/>
      <c r="P403" s="1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</row>
    <row r="404" spans="1:33" ht="15.6" x14ac:dyDescent="0.3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"/>
      <c r="N404" s="1"/>
      <c r="O404" s="1"/>
      <c r="P404" s="1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</row>
    <row r="405" spans="1:33" ht="15.6" x14ac:dyDescent="0.3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"/>
      <c r="N405" s="1"/>
      <c r="O405" s="1"/>
      <c r="P405" s="1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</row>
    <row r="406" spans="1:33" ht="15.6" x14ac:dyDescent="0.3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"/>
      <c r="N406" s="1"/>
      <c r="O406" s="1"/>
      <c r="P406" s="1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</row>
    <row r="407" spans="1:33" ht="15.6" x14ac:dyDescent="0.3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"/>
      <c r="N407" s="1"/>
      <c r="O407" s="1"/>
      <c r="P407" s="1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</row>
    <row r="408" spans="1:33" ht="15.6" x14ac:dyDescent="0.3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"/>
      <c r="N408" s="1"/>
      <c r="O408" s="1"/>
      <c r="P408" s="1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</row>
    <row r="409" spans="1:33" ht="15.6" x14ac:dyDescent="0.3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"/>
      <c r="N409" s="1"/>
      <c r="O409" s="1"/>
      <c r="P409" s="1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</row>
    <row r="410" spans="1:33" ht="15.6" x14ac:dyDescent="0.3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"/>
      <c r="N410" s="1"/>
      <c r="O410" s="1"/>
      <c r="P410" s="1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</row>
    <row r="411" spans="1:33" ht="15.6" x14ac:dyDescent="0.3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"/>
      <c r="N411" s="1"/>
      <c r="O411" s="1"/>
      <c r="P411" s="1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</row>
    <row r="412" spans="1:33" ht="15.6" x14ac:dyDescent="0.3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"/>
      <c r="N412" s="1"/>
      <c r="O412" s="1"/>
      <c r="P412" s="1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</row>
    <row r="413" spans="1:33" ht="15.6" x14ac:dyDescent="0.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"/>
      <c r="N413" s="1"/>
      <c r="O413" s="1"/>
      <c r="P413" s="1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</row>
    <row r="414" spans="1:33" ht="15.6" x14ac:dyDescent="0.3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"/>
      <c r="N414" s="1"/>
      <c r="O414" s="1"/>
      <c r="P414" s="1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</row>
    <row r="415" spans="1:33" ht="15.6" x14ac:dyDescent="0.3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"/>
      <c r="N415" s="1"/>
      <c r="O415" s="1"/>
      <c r="P415" s="1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</row>
    <row r="416" spans="1:33" ht="15.6" x14ac:dyDescent="0.3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"/>
      <c r="N416" s="1"/>
      <c r="O416" s="1"/>
      <c r="P416" s="1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</row>
    <row r="417" spans="1:33" ht="15.6" x14ac:dyDescent="0.3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"/>
      <c r="N417" s="1"/>
      <c r="O417" s="1"/>
      <c r="P417" s="1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</row>
    <row r="418" spans="1:33" ht="15.6" x14ac:dyDescent="0.3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"/>
      <c r="N418" s="1"/>
      <c r="O418" s="1"/>
      <c r="P418" s="1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</row>
    <row r="419" spans="1:33" ht="15.6" x14ac:dyDescent="0.3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"/>
      <c r="N419" s="1"/>
      <c r="O419" s="1"/>
      <c r="P419" s="1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</row>
    <row r="420" spans="1:33" ht="15.6" x14ac:dyDescent="0.3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"/>
      <c r="N420" s="1"/>
      <c r="O420" s="1"/>
      <c r="P420" s="1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</row>
    <row r="421" spans="1:33" ht="15.6" x14ac:dyDescent="0.3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"/>
      <c r="N421" s="1"/>
      <c r="O421" s="1"/>
      <c r="P421" s="1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</row>
    <row r="422" spans="1:33" ht="15.6" x14ac:dyDescent="0.3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"/>
      <c r="N422" s="1"/>
      <c r="O422" s="1"/>
      <c r="P422" s="1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</row>
    <row r="423" spans="1:33" ht="15.6" x14ac:dyDescent="0.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"/>
      <c r="N423" s="1"/>
      <c r="O423" s="1"/>
      <c r="P423" s="1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</row>
    <row r="424" spans="1:33" ht="15.6" x14ac:dyDescent="0.3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"/>
      <c r="N424" s="1"/>
      <c r="O424" s="1"/>
      <c r="P424" s="1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</row>
    <row r="425" spans="1:33" ht="15.6" x14ac:dyDescent="0.3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"/>
      <c r="N425" s="1"/>
      <c r="O425" s="1"/>
      <c r="P425" s="1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</row>
    <row r="426" spans="1:33" ht="15.6" x14ac:dyDescent="0.3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"/>
      <c r="N426" s="1"/>
      <c r="O426" s="1"/>
      <c r="P426" s="1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</row>
    <row r="427" spans="1:33" ht="15.6" x14ac:dyDescent="0.3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"/>
      <c r="N427" s="1"/>
      <c r="O427" s="1"/>
      <c r="P427" s="1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</row>
    <row r="428" spans="1:33" ht="15.6" x14ac:dyDescent="0.3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"/>
      <c r="N428" s="1"/>
      <c r="O428" s="1"/>
      <c r="P428" s="1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</row>
    <row r="429" spans="1:33" ht="15.6" x14ac:dyDescent="0.3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"/>
      <c r="N429" s="1"/>
      <c r="O429" s="1"/>
      <c r="P429" s="1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</row>
    <row r="430" spans="1:33" ht="15.6" x14ac:dyDescent="0.3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"/>
      <c r="N430" s="1"/>
      <c r="O430" s="1"/>
      <c r="P430" s="1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</row>
    <row r="431" spans="1:33" ht="15.6" x14ac:dyDescent="0.3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"/>
      <c r="N431" s="1"/>
      <c r="O431" s="1"/>
      <c r="P431" s="1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</row>
    <row r="432" spans="1:33" ht="15.6" x14ac:dyDescent="0.3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"/>
      <c r="N432" s="1"/>
      <c r="O432" s="1"/>
      <c r="P432" s="1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</row>
    <row r="433" spans="1:33" ht="15.6" x14ac:dyDescent="0.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"/>
      <c r="N433" s="1"/>
      <c r="O433" s="1"/>
      <c r="P433" s="1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</row>
    <row r="434" spans="1:33" ht="15.6" x14ac:dyDescent="0.3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"/>
      <c r="N434" s="1"/>
      <c r="O434" s="1"/>
      <c r="P434" s="1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</row>
    <row r="435" spans="1:33" ht="15.6" x14ac:dyDescent="0.3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"/>
      <c r="N435" s="1"/>
      <c r="O435" s="1"/>
      <c r="P435" s="1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</row>
    <row r="436" spans="1:33" ht="15.6" x14ac:dyDescent="0.3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"/>
      <c r="N436" s="1"/>
      <c r="O436" s="1"/>
      <c r="P436" s="1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</row>
    <row r="437" spans="1:33" ht="15.6" x14ac:dyDescent="0.3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"/>
      <c r="N437" s="1"/>
      <c r="O437" s="1"/>
      <c r="P437" s="1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</row>
    <row r="438" spans="1:33" ht="15.6" x14ac:dyDescent="0.3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"/>
      <c r="N438" s="1"/>
      <c r="O438" s="1"/>
      <c r="P438" s="1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</row>
    <row r="439" spans="1:33" ht="15.6" x14ac:dyDescent="0.3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"/>
      <c r="N439" s="1"/>
      <c r="O439" s="1"/>
      <c r="P439" s="1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</row>
    <row r="440" spans="1:33" ht="15.6" x14ac:dyDescent="0.3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"/>
      <c r="N440" s="1"/>
      <c r="O440" s="1"/>
      <c r="P440" s="1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</row>
    <row r="441" spans="1:33" ht="15.6" x14ac:dyDescent="0.3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"/>
      <c r="N441" s="1"/>
      <c r="O441" s="1"/>
      <c r="P441" s="1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</row>
    <row r="442" spans="1:33" ht="15.6" x14ac:dyDescent="0.3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"/>
      <c r="N442" s="1"/>
      <c r="O442" s="1"/>
      <c r="P442" s="1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</row>
    <row r="443" spans="1:33" ht="15.6" x14ac:dyDescent="0.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"/>
      <c r="N443" s="1"/>
      <c r="O443" s="1"/>
      <c r="P443" s="1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</row>
    <row r="444" spans="1:33" ht="15.6" x14ac:dyDescent="0.3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"/>
      <c r="N444" s="1"/>
      <c r="O444" s="1"/>
      <c r="P444" s="1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</row>
    <row r="445" spans="1:33" ht="15.6" x14ac:dyDescent="0.3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"/>
      <c r="N445" s="1"/>
      <c r="O445" s="1"/>
      <c r="P445" s="1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</row>
    <row r="446" spans="1:33" ht="15.6" x14ac:dyDescent="0.3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"/>
      <c r="N446" s="1"/>
      <c r="O446" s="1"/>
      <c r="P446" s="1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</row>
    <row r="447" spans="1:33" ht="15.6" x14ac:dyDescent="0.3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"/>
      <c r="N447" s="1"/>
      <c r="O447" s="1"/>
      <c r="P447" s="1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</row>
    <row r="448" spans="1:33" ht="15.6" x14ac:dyDescent="0.3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"/>
      <c r="N448" s="1"/>
      <c r="O448" s="1"/>
      <c r="P448" s="1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</row>
    <row r="449" spans="1:33" ht="15.6" x14ac:dyDescent="0.3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"/>
      <c r="N449" s="1"/>
      <c r="O449" s="1"/>
      <c r="P449" s="1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</row>
    <row r="450" spans="1:33" ht="15.6" x14ac:dyDescent="0.3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"/>
      <c r="N450" s="1"/>
      <c r="O450" s="1"/>
      <c r="P450" s="1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</row>
    <row r="451" spans="1:33" ht="15.6" x14ac:dyDescent="0.3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"/>
      <c r="N451" s="1"/>
      <c r="O451" s="1"/>
      <c r="P451" s="1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</row>
    <row r="452" spans="1:33" ht="15.6" x14ac:dyDescent="0.3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"/>
      <c r="N452" s="1"/>
      <c r="O452" s="1"/>
      <c r="P452" s="1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</row>
    <row r="453" spans="1:33" ht="15.6" x14ac:dyDescent="0.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"/>
      <c r="N453" s="1"/>
      <c r="O453" s="1"/>
      <c r="P453" s="1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</row>
    <row r="454" spans="1:33" ht="15.6" x14ac:dyDescent="0.3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"/>
      <c r="N454" s="1"/>
      <c r="O454" s="1"/>
      <c r="P454" s="1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</row>
    <row r="455" spans="1:33" ht="15.6" x14ac:dyDescent="0.3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"/>
      <c r="N455" s="1"/>
      <c r="O455" s="1"/>
      <c r="P455" s="1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</row>
    <row r="456" spans="1:33" ht="15.6" x14ac:dyDescent="0.3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"/>
      <c r="N456" s="1"/>
      <c r="O456" s="1"/>
      <c r="P456" s="1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</row>
    <row r="457" spans="1:33" ht="15.6" x14ac:dyDescent="0.3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"/>
      <c r="N457" s="1"/>
      <c r="O457" s="1"/>
      <c r="P457" s="1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</row>
    <row r="458" spans="1:33" ht="15.6" x14ac:dyDescent="0.3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"/>
      <c r="N458" s="1"/>
      <c r="O458" s="1"/>
      <c r="P458" s="1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</row>
    <row r="459" spans="1:33" ht="15.6" x14ac:dyDescent="0.3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"/>
      <c r="N459" s="1"/>
      <c r="O459" s="1"/>
      <c r="P459" s="1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</row>
    <row r="460" spans="1:33" ht="15.6" x14ac:dyDescent="0.3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"/>
      <c r="N460" s="1"/>
      <c r="O460" s="1"/>
      <c r="P460" s="1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</row>
    <row r="461" spans="1:33" ht="15.6" x14ac:dyDescent="0.3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"/>
      <c r="N461" s="1"/>
      <c r="O461" s="1"/>
      <c r="P461" s="1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</row>
    <row r="462" spans="1:33" ht="15.6" x14ac:dyDescent="0.3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"/>
      <c r="N462" s="1"/>
      <c r="O462" s="1"/>
      <c r="P462" s="1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</row>
    <row r="463" spans="1:33" ht="15.6" x14ac:dyDescent="0.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"/>
      <c r="N463" s="1"/>
      <c r="O463" s="1"/>
      <c r="P463" s="1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</row>
    <row r="464" spans="1:33" ht="15.6" x14ac:dyDescent="0.3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"/>
      <c r="N464" s="1"/>
      <c r="O464" s="1"/>
      <c r="P464" s="1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</row>
    <row r="465" spans="1:33" ht="15.6" x14ac:dyDescent="0.3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"/>
      <c r="N465" s="1"/>
      <c r="O465" s="1"/>
      <c r="P465" s="1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</row>
    <row r="466" spans="1:33" ht="15.6" x14ac:dyDescent="0.3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"/>
      <c r="N466" s="1"/>
      <c r="O466" s="1"/>
      <c r="P466" s="1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</row>
    <row r="467" spans="1:33" ht="15.6" x14ac:dyDescent="0.3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"/>
      <c r="N467" s="1"/>
      <c r="O467" s="1"/>
      <c r="P467" s="1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</row>
    <row r="468" spans="1:33" ht="15.6" x14ac:dyDescent="0.3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"/>
      <c r="N468" s="1"/>
      <c r="O468" s="1"/>
      <c r="P468" s="1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</row>
    <row r="469" spans="1:33" ht="15.6" x14ac:dyDescent="0.3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"/>
      <c r="N469" s="1"/>
      <c r="O469" s="1"/>
      <c r="P469" s="1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</row>
    <row r="470" spans="1:33" ht="15.6" x14ac:dyDescent="0.3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"/>
      <c r="N470" s="1"/>
      <c r="O470" s="1"/>
      <c r="P470" s="1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</row>
    <row r="471" spans="1:33" ht="15.6" x14ac:dyDescent="0.3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"/>
      <c r="N471" s="1"/>
      <c r="O471" s="1"/>
      <c r="P471" s="1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</row>
    <row r="472" spans="1:33" ht="15.6" x14ac:dyDescent="0.3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"/>
      <c r="N472" s="1"/>
      <c r="O472" s="1"/>
      <c r="P472" s="1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</row>
    <row r="473" spans="1:33" ht="15.6" x14ac:dyDescent="0.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"/>
      <c r="N473" s="1"/>
      <c r="O473" s="1"/>
      <c r="P473" s="1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</row>
    <row r="474" spans="1:33" ht="15.6" x14ac:dyDescent="0.3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"/>
      <c r="N474" s="1"/>
      <c r="O474" s="1"/>
      <c r="P474" s="1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</row>
    <row r="475" spans="1:33" ht="15.6" x14ac:dyDescent="0.3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"/>
      <c r="N475" s="1"/>
      <c r="O475" s="1"/>
      <c r="P475" s="1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</row>
    <row r="476" spans="1:33" ht="15.6" x14ac:dyDescent="0.3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"/>
      <c r="N476" s="1"/>
      <c r="O476" s="1"/>
      <c r="P476" s="1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</row>
    <row r="477" spans="1:33" ht="15.6" x14ac:dyDescent="0.3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"/>
      <c r="N477" s="1"/>
      <c r="O477" s="1"/>
      <c r="P477" s="1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</row>
    <row r="478" spans="1:33" ht="15.6" x14ac:dyDescent="0.3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"/>
      <c r="N478" s="1"/>
      <c r="O478" s="1"/>
      <c r="P478" s="1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</row>
    <row r="479" spans="1:33" ht="15.6" x14ac:dyDescent="0.3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"/>
      <c r="N479" s="1"/>
      <c r="O479" s="1"/>
      <c r="P479" s="1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</row>
    <row r="480" spans="1:33" ht="15.6" x14ac:dyDescent="0.3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"/>
      <c r="N480" s="1"/>
      <c r="O480" s="1"/>
      <c r="P480" s="1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</row>
    <row r="481" spans="1:33" ht="15.6" x14ac:dyDescent="0.3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"/>
      <c r="N481" s="1"/>
      <c r="O481" s="1"/>
      <c r="P481" s="1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</row>
    <row r="482" spans="1:33" ht="15.6" x14ac:dyDescent="0.3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"/>
      <c r="N482" s="1"/>
      <c r="O482" s="1"/>
      <c r="P482" s="1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</row>
    <row r="483" spans="1:33" ht="15.6" x14ac:dyDescent="0.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"/>
      <c r="N483" s="1"/>
      <c r="O483" s="1"/>
      <c r="P483" s="1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</row>
    <row r="484" spans="1:33" ht="15.6" x14ac:dyDescent="0.3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"/>
      <c r="N484" s="1"/>
      <c r="O484" s="1"/>
      <c r="P484" s="1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</row>
    <row r="485" spans="1:33" ht="15.6" x14ac:dyDescent="0.3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"/>
      <c r="N485" s="1"/>
      <c r="O485" s="1"/>
      <c r="P485" s="1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</row>
    <row r="486" spans="1:33" ht="15.6" x14ac:dyDescent="0.3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"/>
      <c r="N486" s="1"/>
      <c r="O486" s="1"/>
      <c r="P486" s="1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</row>
    <row r="487" spans="1:33" ht="15.6" x14ac:dyDescent="0.3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"/>
      <c r="N487" s="1"/>
      <c r="O487" s="1"/>
      <c r="P487" s="1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</row>
    <row r="488" spans="1:33" ht="15.6" x14ac:dyDescent="0.3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"/>
      <c r="N488" s="1"/>
      <c r="O488" s="1"/>
      <c r="P488" s="1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</row>
    <row r="489" spans="1:33" ht="15.6" x14ac:dyDescent="0.3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"/>
      <c r="N489" s="1"/>
      <c r="O489" s="1"/>
      <c r="P489" s="1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</row>
    <row r="490" spans="1:33" ht="15.6" x14ac:dyDescent="0.3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"/>
      <c r="N490" s="1"/>
      <c r="O490" s="1"/>
      <c r="P490" s="1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</row>
    <row r="491" spans="1:33" ht="15.6" x14ac:dyDescent="0.3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"/>
      <c r="N491" s="1"/>
      <c r="O491" s="1"/>
      <c r="P491" s="1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</row>
    <row r="492" spans="1:33" ht="15.6" x14ac:dyDescent="0.3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"/>
      <c r="N492" s="1"/>
      <c r="O492" s="1"/>
      <c r="P492" s="1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</row>
    <row r="493" spans="1:33" ht="15.6" x14ac:dyDescent="0.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"/>
      <c r="N493" s="1"/>
      <c r="O493" s="1"/>
      <c r="P493" s="1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</row>
    <row r="494" spans="1:33" ht="15.6" x14ac:dyDescent="0.3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"/>
      <c r="N494" s="1"/>
      <c r="O494" s="1"/>
      <c r="P494" s="1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</row>
    <row r="495" spans="1:33" ht="15.6" x14ac:dyDescent="0.3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"/>
      <c r="N495" s="1"/>
      <c r="O495" s="1"/>
      <c r="P495" s="1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</row>
    <row r="496" spans="1:33" ht="15.6" x14ac:dyDescent="0.3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"/>
      <c r="N496" s="1"/>
      <c r="O496" s="1"/>
      <c r="P496" s="1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</row>
    <row r="497" spans="1:33" ht="15.6" x14ac:dyDescent="0.3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"/>
      <c r="N497" s="1"/>
      <c r="O497" s="1"/>
      <c r="P497" s="1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</row>
    <row r="498" spans="1:33" ht="15.6" x14ac:dyDescent="0.3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"/>
      <c r="N498" s="1"/>
      <c r="O498" s="1"/>
      <c r="P498" s="1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</row>
    <row r="499" spans="1:33" ht="15.6" x14ac:dyDescent="0.3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"/>
      <c r="N499" s="1"/>
      <c r="O499" s="1"/>
      <c r="P499" s="1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</row>
    <row r="500" spans="1:33" ht="15.6" x14ac:dyDescent="0.3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"/>
      <c r="N500" s="1"/>
      <c r="O500" s="1"/>
      <c r="P500" s="1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</row>
    <row r="501" spans="1:33" ht="15.6" x14ac:dyDescent="0.3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"/>
      <c r="N501" s="1"/>
      <c r="O501" s="1"/>
      <c r="P501" s="1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</row>
    <row r="502" spans="1:33" ht="15.6" x14ac:dyDescent="0.3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"/>
      <c r="N502" s="1"/>
      <c r="O502" s="1"/>
      <c r="P502" s="1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</row>
    <row r="503" spans="1:33" ht="15.6" x14ac:dyDescent="0.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"/>
      <c r="N503" s="1"/>
      <c r="O503" s="1"/>
      <c r="P503" s="1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</row>
    <row r="504" spans="1:33" ht="15.6" x14ac:dyDescent="0.3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"/>
      <c r="N504" s="1"/>
      <c r="O504" s="1"/>
      <c r="P504" s="1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</row>
    <row r="505" spans="1:33" ht="15.6" x14ac:dyDescent="0.3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"/>
      <c r="N505" s="1"/>
      <c r="O505" s="1"/>
      <c r="P505" s="1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</row>
    <row r="506" spans="1:33" ht="15.6" x14ac:dyDescent="0.3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"/>
      <c r="N506" s="1"/>
      <c r="O506" s="1"/>
      <c r="P506" s="1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</row>
    <row r="507" spans="1:33" ht="15.6" x14ac:dyDescent="0.3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"/>
      <c r="N507" s="1"/>
      <c r="O507" s="1"/>
      <c r="P507" s="1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</row>
    <row r="508" spans="1:33" ht="15.6" x14ac:dyDescent="0.3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"/>
      <c r="N508" s="1"/>
      <c r="O508" s="1"/>
      <c r="P508" s="1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</row>
    <row r="509" spans="1:33" ht="15.6" x14ac:dyDescent="0.3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"/>
      <c r="N509" s="1"/>
      <c r="O509" s="1"/>
      <c r="P509" s="1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</row>
    <row r="510" spans="1:33" ht="15.6" x14ac:dyDescent="0.3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"/>
      <c r="N510" s="1"/>
      <c r="O510" s="1"/>
      <c r="P510" s="1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</row>
    <row r="511" spans="1:33" ht="15.6" x14ac:dyDescent="0.3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"/>
      <c r="N511" s="1"/>
      <c r="O511" s="1"/>
      <c r="P511" s="1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</row>
    <row r="512" spans="1:33" ht="15.6" x14ac:dyDescent="0.3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"/>
      <c r="N512" s="1"/>
      <c r="O512" s="1"/>
      <c r="P512" s="1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</row>
    <row r="513" spans="1:33" ht="15.6" x14ac:dyDescent="0.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"/>
      <c r="N513" s="1"/>
      <c r="O513" s="1"/>
      <c r="P513" s="1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</row>
    <row r="514" spans="1:33" ht="15.6" x14ac:dyDescent="0.3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"/>
      <c r="N514" s="1"/>
      <c r="O514" s="1"/>
      <c r="P514" s="1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</row>
    <row r="515" spans="1:33" ht="15.6" x14ac:dyDescent="0.3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"/>
      <c r="N515" s="1"/>
      <c r="O515" s="1"/>
      <c r="P515" s="1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</row>
    <row r="516" spans="1:33" ht="15.6" x14ac:dyDescent="0.3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"/>
      <c r="N516" s="1"/>
      <c r="O516" s="1"/>
      <c r="P516" s="1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</row>
    <row r="517" spans="1:33" ht="15.6" x14ac:dyDescent="0.3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"/>
      <c r="N517" s="1"/>
      <c r="O517" s="1"/>
      <c r="P517" s="1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</row>
    <row r="518" spans="1:33" ht="15.6" x14ac:dyDescent="0.3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"/>
      <c r="N518" s="1"/>
      <c r="O518" s="1"/>
      <c r="P518" s="1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</row>
    <row r="519" spans="1:33" ht="15.6" x14ac:dyDescent="0.3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"/>
      <c r="N519" s="1"/>
      <c r="O519" s="1"/>
      <c r="P519" s="1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</row>
    <row r="520" spans="1:33" ht="15.6" x14ac:dyDescent="0.3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"/>
      <c r="N520" s="1"/>
      <c r="O520" s="1"/>
      <c r="P520" s="1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</row>
    <row r="521" spans="1:33" ht="15.6" x14ac:dyDescent="0.3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"/>
      <c r="N521" s="1"/>
      <c r="O521" s="1"/>
      <c r="P521" s="1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</row>
    <row r="522" spans="1:33" ht="15.6" x14ac:dyDescent="0.3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"/>
      <c r="N522" s="1"/>
      <c r="O522" s="1"/>
      <c r="P522" s="1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</row>
    <row r="523" spans="1:33" ht="15.6" x14ac:dyDescent="0.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"/>
      <c r="N523" s="1"/>
      <c r="O523" s="1"/>
      <c r="P523" s="1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</row>
    <row r="524" spans="1:33" ht="15.6" x14ac:dyDescent="0.3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"/>
      <c r="N524" s="1"/>
      <c r="O524" s="1"/>
      <c r="P524" s="1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</row>
    <row r="525" spans="1:33" ht="15.6" x14ac:dyDescent="0.3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"/>
      <c r="N525" s="1"/>
      <c r="O525" s="1"/>
      <c r="P525" s="1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</row>
    <row r="526" spans="1:33" ht="15.6" x14ac:dyDescent="0.3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"/>
      <c r="N526" s="1"/>
      <c r="O526" s="1"/>
      <c r="P526" s="1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</row>
    <row r="527" spans="1:33" ht="15.6" x14ac:dyDescent="0.3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"/>
      <c r="N527" s="1"/>
      <c r="O527" s="1"/>
      <c r="P527" s="1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</row>
    <row r="528" spans="1:33" ht="15.6" x14ac:dyDescent="0.3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"/>
      <c r="N528" s="1"/>
      <c r="O528" s="1"/>
      <c r="P528" s="1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</row>
    <row r="529" spans="1:33" ht="15.6" x14ac:dyDescent="0.3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"/>
      <c r="N529" s="1"/>
      <c r="O529" s="1"/>
      <c r="P529" s="1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</row>
    <row r="530" spans="1:33" ht="15.6" x14ac:dyDescent="0.3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"/>
      <c r="N530" s="1"/>
      <c r="O530" s="1"/>
      <c r="P530" s="1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</row>
    <row r="531" spans="1:33" ht="15.6" x14ac:dyDescent="0.3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"/>
      <c r="N531" s="1"/>
      <c r="O531" s="1"/>
      <c r="P531" s="1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</row>
    <row r="532" spans="1:33" ht="15.6" x14ac:dyDescent="0.3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"/>
      <c r="N532" s="1"/>
      <c r="O532" s="1"/>
      <c r="P532" s="1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</row>
    <row r="533" spans="1:33" ht="15.6" x14ac:dyDescent="0.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"/>
      <c r="N533" s="1"/>
      <c r="O533" s="1"/>
      <c r="P533" s="1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</row>
    <row r="534" spans="1:33" ht="15.6" x14ac:dyDescent="0.3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"/>
      <c r="N534" s="1"/>
      <c r="O534" s="1"/>
      <c r="P534" s="1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</row>
    <row r="535" spans="1:33" ht="15.6" x14ac:dyDescent="0.3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"/>
      <c r="N535" s="1"/>
      <c r="O535" s="1"/>
      <c r="P535" s="1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</row>
    <row r="536" spans="1:33" ht="15.6" x14ac:dyDescent="0.3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"/>
      <c r="N536" s="1"/>
      <c r="O536" s="1"/>
      <c r="P536" s="1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</row>
    <row r="537" spans="1:33" ht="15.6" x14ac:dyDescent="0.3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"/>
      <c r="N537" s="1"/>
      <c r="O537" s="1"/>
      <c r="P537" s="1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</row>
    <row r="538" spans="1:33" ht="15.6" x14ac:dyDescent="0.3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"/>
      <c r="N538" s="1"/>
      <c r="O538" s="1"/>
      <c r="P538" s="1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</row>
    <row r="539" spans="1:33" ht="15.6" x14ac:dyDescent="0.3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"/>
      <c r="N539" s="1"/>
      <c r="O539" s="1"/>
      <c r="P539" s="1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</row>
    <row r="540" spans="1:33" ht="15.6" x14ac:dyDescent="0.3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"/>
      <c r="N540" s="1"/>
      <c r="O540" s="1"/>
      <c r="P540" s="1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</row>
    <row r="541" spans="1:33" ht="15.6" x14ac:dyDescent="0.3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"/>
      <c r="N541" s="1"/>
      <c r="O541" s="1"/>
      <c r="P541" s="1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</row>
    <row r="542" spans="1:33" ht="15.6" x14ac:dyDescent="0.3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"/>
      <c r="N542" s="1"/>
      <c r="O542" s="1"/>
      <c r="P542" s="1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</row>
    <row r="543" spans="1:33" ht="15.6" x14ac:dyDescent="0.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"/>
      <c r="N543" s="1"/>
      <c r="O543" s="1"/>
      <c r="P543" s="1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</row>
    <row r="544" spans="1:33" ht="15.6" x14ac:dyDescent="0.3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"/>
      <c r="N544" s="1"/>
      <c r="O544" s="1"/>
      <c r="P544" s="1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</row>
    <row r="545" spans="1:33" ht="15.6" x14ac:dyDescent="0.3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"/>
      <c r="N545" s="1"/>
      <c r="O545" s="1"/>
      <c r="P545" s="1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</row>
    <row r="546" spans="1:33" ht="15.6" x14ac:dyDescent="0.3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"/>
      <c r="N546" s="1"/>
      <c r="O546" s="1"/>
      <c r="P546" s="1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</row>
    <row r="547" spans="1:33" ht="15.6" x14ac:dyDescent="0.3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"/>
      <c r="N547" s="1"/>
      <c r="O547" s="1"/>
      <c r="P547" s="1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</row>
    <row r="548" spans="1:33" ht="15.6" x14ac:dyDescent="0.3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"/>
      <c r="N548" s="1"/>
      <c r="O548" s="1"/>
      <c r="P548" s="1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</row>
    <row r="549" spans="1:33" ht="15.6" x14ac:dyDescent="0.3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"/>
      <c r="N549" s="1"/>
      <c r="O549" s="1"/>
      <c r="P549" s="1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</row>
    <row r="550" spans="1:33" ht="15.6" x14ac:dyDescent="0.3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"/>
      <c r="N550" s="1"/>
      <c r="O550" s="1"/>
      <c r="P550" s="1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</row>
    <row r="551" spans="1:33" ht="15.6" x14ac:dyDescent="0.3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"/>
      <c r="N551" s="1"/>
      <c r="O551" s="1"/>
      <c r="P551" s="1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</row>
    <row r="552" spans="1:33" ht="15.6" x14ac:dyDescent="0.3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"/>
      <c r="N552" s="1"/>
      <c r="O552" s="1"/>
      <c r="P552" s="1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</row>
    <row r="553" spans="1:33" ht="15.6" x14ac:dyDescent="0.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"/>
      <c r="N553" s="1"/>
      <c r="O553" s="1"/>
      <c r="P553" s="1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</row>
    <row r="554" spans="1:33" ht="15.6" x14ac:dyDescent="0.3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"/>
      <c r="N554" s="1"/>
      <c r="O554" s="1"/>
      <c r="P554" s="1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</row>
    <row r="555" spans="1:33" ht="15.6" x14ac:dyDescent="0.3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"/>
      <c r="N555" s="1"/>
      <c r="O555" s="1"/>
      <c r="P555" s="1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</row>
    <row r="556" spans="1:33" ht="15.6" x14ac:dyDescent="0.3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"/>
      <c r="N556" s="1"/>
      <c r="O556" s="1"/>
      <c r="P556" s="1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</row>
    <row r="557" spans="1:33" ht="15.6" x14ac:dyDescent="0.3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"/>
      <c r="N557" s="1"/>
      <c r="O557" s="1"/>
      <c r="P557" s="1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</row>
    <row r="558" spans="1:33" ht="15.6" x14ac:dyDescent="0.3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"/>
      <c r="N558" s="1"/>
      <c r="O558" s="1"/>
      <c r="P558" s="1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</row>
    <row r="559" spans="1:33" ht="15.6" x14ac:dyDescent="0.3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"/>
      <c r="N559" s="1"/>
      <c r="O559" s="1"/>
      <c r="P559" s="1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</row>
    <row r="560" spans="1:33" ht="15.6" x14ac:dyDescent="0.3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"/>
      <c r="N560" s="1"/>
      <c r="O560" s="1"/>
      <c r="P560" s="1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</row>
    <row r="561" spans="1:33" ht="15.6" x14ac:dyDescent="0.3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"/>
      <c r="N561" s="1"/>
      <c r="O561" s="1"/>
      <c r="P561" s="1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</row>
    <row r="562" spans="1:33" ht="15.6" x14ac:dyDescent="0.3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"/>
      <c r="N562" s="1"/>
      <c r="O562" s="1"/>
      <c r="P562" s="1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</row>
    <row r="563" spans="1:33" ht="15.6" x14ac:dyDescent="0.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"/>
      <c r="N563" s="1"/>
      <c r="O563" s="1"/>
      <c r="P563" s="1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</row>
    <row r="564" spans="1:33" ht="15.6" x14ac:dyDescent="0.3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"/>
      <c r="N564" s="1"/>
      <c r="O564" s="1"/>
      <c r="P564" s="1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</row>
    <row r="565" spans="1:33" ht="15.6" x14ac:dyDescent="0.3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"/>
      <c r="N565" s="1"/>
      <c r="O565" s="1"/>
      <c r="P565" s="1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</row>
    <row r="566" spans="1:33" ht="15.6" x14ac:dyDescent="0.3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"/>
      <c r="N566" s="1"/>
      <c r="O566" s="1"/>
      <c r="P566" s="1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</row>
    <row r="567" spans="1:33" ht="15.6" x14ac:dyDescent="0.3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"/>
      <c r="N567" s="1"/>
      <c r="O567" s="1"/>
      <c r="P567" s="1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</row>
    <row r="568" spans="1:33" ht="15.6" x14ac:dyDescent="0.3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"/>
      <c r="N568" s="1"/>
      <c r="O568" s="1"/>
      <c r="P568" s="1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</row>
    <row r="569" spans="1:33" ht="15.6" x14ac:dyDescent="0.3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"/>
      <c r="N569" s="1"/>
      <c r="O569" s="1"/>
      <c r="P569" s="1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</row>
    <row r="570" spans="1:33" ht="15.6" x14ac:dyDescent="0.3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"/>
      <c r="N570" s="1"/>
      <c r="O570" s="1"/>
      <c r="P570" s="1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</row>
    <row r="571" spans="1:33" ht="15.6" x14ac:dyDescent="0.3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"/>
      <c r="N571" s="1"/>
      <c r="O571" s="1"/>
      <c r="P571" s="1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</row>
    <row r="572" spans="1:33" ht="15.6" x14ac:dyDescent="0.3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"/>
      <c r="N572" s="1"/>
      <c r="O572" s="1"/>
      <c r="P572" s="1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</row>
    <row r="573" spans="1:33" ht="15.6" x14ac:dyDescent="0.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"/>
      <c r="N573" s="1"/>
      <c r="O573" s="1"/>
      <c r="P573" s="1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</row>
    <row r="574" spans="1:33" ht="15.6" x14ac:dyDescent="0.3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"/>
      <c r="N574" s="1"/>
      <c r="O574" s="1"/>
      <c r="P574" s="1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</row>
    <row r="575" spans="1:33" ht="15.6" x14ac:dyDescent="0.3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"/>
      <c r="N575" s="1"/>
      <c r="O575" s="1"/>
      <c r="P575" s="1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</row>
    <row r="576" spans="1:33" ht="15.6" x14ac:dyDescent="0.3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"/>
      <c r="N576" s="1"/>
      <c r="O576" s="1"/>
      <c r="P576" s="1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</row>
    <row r="577" spans="1:33" ht="15.6" x14ac:dyDescent="0.3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"/>
      <c r="N577" s="1"/>
      <c r="O577" s="1"/>
      <c r="P577" s="1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</row>
    <row r="578" spans="1:33" ht="15.6" x14ac:dyDescent="0.3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"/>
      <c r="N578" s="1"/>
      <c r="O578" s="1"/>
      <c r="P578" s="1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</row>
    <row r="579" spans="1:33" ht="15.6" x14ac:dyDescent="0.3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"/>
      <c r="N579" s="1"/>
      <c r="O579" s="1"/>
      <c r="P579" s="1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</row>
    <row r="580" spans="1:33" ht="15.6" x14ac:dyDescent="0.3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"/>
      <c r="N580" s="1"/>
      <c r="O580" s="1"/>
      <c r="P580" s="1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</row>
    <row r="581" spans="1:33" ht="15.6" x14ac:dyDescent="0.3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"/>
      <c r="N581" s="1"/>
      <c r="O581" s="1"/>
      <c r="P581" s="1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</row>
    <row r="582" spans="1:33" ht="15.6" x14ac:dyDescent="0.3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"/>
      <c r="N582" s="1"/>
      <c r="O582" s="1"/>
      <c r="P582" s="1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</row>
    <row r="583" spans="1:33" ht="15.6" x14ac:dyDescent="0.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"/>
      <c r="N583" s="1"/>
      <c r="O583" s="1"/>
      <c r="P583" s="1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</row>
    <row r="584" spans="1:33" ht="15.6" x14ac:dyDescent="0.3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"/>
      <c r="N584" s="1"/>
      <c r="O584" s="1"/>
      <c r="P584" s="1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</row>
    <row r="585" spans="1:33" ht="15.6" x14ac:dyDescent="0.3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"/>
      <c r="N585" s="1"/>
      <c r="O585" s="1"/>
      <c r="P585" s="1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</row>
    <row r="586" spans="1:33" ht="15.6" x14ac:dyDescent="0.3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"/>
      <c r="N586" s="1"/>
      <c r="O586" s="1"/>
      <c r="P586" s="1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</row>
    <row r="587" spans="1:33" ht="15.6" x14ac:dyDescent="0.3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"/>
      <c r="N587" s="1"/>
      <c r="O587" s="1"/>
      <c r="P587" s="1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</row>
    <row r="588" spans="1:33" ht="15.6" x14ac:dyDescent="0.3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"/>
      <c r="N588" s="1"/>
      <c r="O588" s="1"/>
      <c r="P588" s="1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</row>
    <row r="589" spans="1:33" ht="15.6" x14ac:dyDescent="0.3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"/>
      <c r="N589" s="1"/>
      <c r="O589" s="1"/>
      <c r="P589" s="1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</row>
    <row r="590" spans="1:33" ht="15.6" x14ac:dyDescent="0.3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"/>
      <c r="N590" s="1"/>
      <c r="O590" s="1"/>
      <c r="P590" s="1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</row>
    <row r="591" spans="1:33" ht="15.6" x14ac:dyDescent="0.3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"/>
      <c r="N591" s="1"/>
      <c r="O591" s="1"/>
      <c r="P591" s="1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</row>
    <row r="592" spans="1:33" ht="15.6" x14ac:dyDescent="0.3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"/>
      <c r="N592" s="1"/>
      <c r="O592" s="1"/>
      <c r="P592" s="1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</row>
    <row r="593" spans="1:33" ht="15.6" x14ac:dyDescent="0.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"/>
      <c r="N593" s="1"/>
      <c r="O593" s="1"/>
      <c r="P593" s="1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</row>
    <row r="594" spans="1:33" ht="15.6" x14ac:dyDescent="0.3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"/>
      <c r="N594" s="1"/>
      <c r="O594" s="1"/>
      <c r="P594" s="1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</row>
    <row r="595" spans="1:33" ht="15.6" x14ac:dyDescent="0.3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"/>
      <c r="N595" s="1"/>
      <c r="O595" s="1"/>
      <c r="P595" s="1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</row>
    <row r="596" spans="1:33" ht="15.6" x14ac:dyDescent="0.3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"/>
      <c r="N596" s="1"/>
      <c r="O596" s="1"/>
      <c r="P596" s="1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</row>
    <row r="597" spans="1:33" ht="15.6" x14ac:dyDescent="0.3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"/>
      <c r="N597" s="1"/>
      <c r="O597" s="1"/>
      <c r="P597" s="1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</row>
    <row r="598" spans="1:33" ht="15.6" x14ac:dyDescent="0.3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"/>
      <c r="N598" s="1"/>
      <c r="O598" s="1"/>
      <c r="P598" s="1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</row>
    <row r="599" spans="1:33" ht="15.6" x14ac:dyDescent="0.3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"/>
      <c r="N599" s="1"/>
      <c r="O599" s="1"/>
      <c r="P599" s="1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</row>
    <row r="600" spans="1:33" ht="15.6" x14ac:dyDescent="0.3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"/>
      <c r="N600" s="1"/>
      <c r="O600" s="1"/>
      <c r="P600" s="1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</row>
    <row r="601" spans="1:33" ht="15.6" x14ac:dyDescent="0.3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"/>
      <c r="N601" s="1"/>
      <c r="O601" s="1"/>
      <c r="P601" s="1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</row>
    <row r="602" spans="1:33" ht="15.6" x14ac:dyDescent="0.3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"/>
      <c r="N602" s="1"/>
      <c r="O602" s="1"/>
      <c r="P602" s="1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</row>
    <row r="603" spans="1:33" ht="15.6" x14ac:dyDescent="0.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"/>
      <c r="N603" s="1"/>
      <c r="O603" s="1"/>
      <c r="P603" s="1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</row>
    <row r="604" spans="1:33" ht="15.6" x14ac:dyDescent="0.3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"/>
      <c r="N604" s="1"/>
      <c r="O604" s="1"/>
      <c r="P604" s="1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</row>
    <row r="605" spans="1:33" ht="15.6" x14ac:dyDescent="0.3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"/>
      <c r="N605" s="1"/>
      <c r="O605" s="1"/>
      <c r="P605" s="1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</row>
    <row r="606" spans="1:33" ht="15.6" x14ac:dyDescent="0.3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"/>
      <c r="N606" s="1"/>
      <c r="O606" s="1"/>
      <c r="P606" s="1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</row>
    <row r="607" spans="1:33" ht="15.6" x14ac:dyDescent="0.3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"/>
      <c r="N607" s="1"/>
      <c r="O607" s="1"/>
      <c r="P607" s="1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</row>
    <row r="608" spans="1:33" ht="15.6" x14ac:dyDescent="0.3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"/>
      <c r="N608" s="1"/>
      <c r="O608" s="1"/>
      <c r="P608" s="1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</row>
    <row r="609" spans="1:33" ht="15.6" x14ac:dyDescent="0.3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"/>
      <c r="N609" s="1"/>
      <c r="O609" s="1"/>
      <c r="P609" s="1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</row>
    <row r="610" spans="1:33" ht="15.6" x14ac:dyDescent="0.3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"/>
      <c r="N610" s="1"/>
      <c r="O610" s="1"/>
      <c r="P610" s="1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</row>
    <row r="611" spans="1:33" ht="15.6" x14ac:dyDescent="0.3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"/>
      <c r="N611" s="1"/>
      <c r="O611" s="1"/>
      <c r="P611" s="1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</row>
    <row r="612" spans="1:33" ht="15.6" x14ac:dyDescent="0.3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"/>
      <c r="N612" s="1"/>
      <c r="O612" s="1"/>
      <c r="P612" s="1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</row>
    <row r="613" spans="1:33" ht="15.6" x14ac:dyDescent="0.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"/>
      <c r="N613" s="1"/>
      <c r="O613" s="1"/>
      <c r="P613" s="1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</row>
    <row r="614" spans="1:33" ht="15.6" x14ac:dyDescent="0.3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"/>
      <c r="N614" s="1"/>
      <c r="O614" s="1"/>
      <c r="P614" s="1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</row>
    <row r="615" spans="1:33" ht="15.6" x14ac:dyDescent="0.3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"/>
      <c r="N615" s="1"/>
      <c r="O615" s="1"/>
      <c r="P615" s="1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</row>
    <row r="616" spans="1:33" ht="15.6" x14ac:dyDescent="0.3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"/>
      <c r="N616" s="1"/>
      <c r="O616" s="1"/>
      <c r="P616" s="1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</row>
    <row r="617" spans="1:33" ht="15.6" x14ac:dyDescent="0.3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"/>
      <c r="N617" s="1"/>
      <c r="O617" s="1"/>
      <c r="P617" s="1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</row>
    <row r="618" spans="1:33" ht="15.6" x14ac:dyDescent="0.3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"/>
      <c r="N618" s="1"/>
      <c r="O618" s="1"/>
      <c r="P618" s="1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</row>
    <row r="619" spans="1:33" ht="15.6" x14ac:dyDescent="0.3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"/>
      <c r="N619" s="1"/>
      <c r="O619" s="1"/>
      <c r="P619" s="1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</row>
    <row r="620" spans="1:33" ht="15.6" x14ac:dyDescent="0.3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"/>
      <c r="N620" s="1"/>
      <c r="O620" s="1"/>
      <c r="P620" s="1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</row>
    <row r="621" spans="1:33" ht="15.6" x14ac:dyDescent="0.3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"/>
      <c r="N621" s="1"/>
      <c r="O621" s="1"/>
      <c r="P621" s="1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</row>
    <row r="622" spans="1:33" ht="15.6" x14ac:dyDescent="0.3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"/>
      <c r="N622" s="1"/>
      <c r="O622" s="1"/>
      <c r="P622" s="1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</row>
    <row r="623" spans="1:33" ht="15.6" x14ac:dyDescent="0.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"/>
      <c r="N623" s="1"/>
      <c r="O623" s="1"/>
      <c r="P623" s="1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</row>
    <row r="624" spans="1:33" ht="15.6" x14ac:dyDescent="0.3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"/>
      <c r="N624" s="1"/>
      <c r="O624" s="1"/>
      <c r="P624" s="1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</row>
    <row r="625" spans="1:33" ht="15.6" x14ac:dyDescent="0.3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"/>
      <c r="N625" s="1"/>
      <c r="O625" s="1"/>
      <c r="P625" s="1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</row>
    <row r="626" spans="1:33" ht="15.6" x14ac:dyDescent="0.3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"/>
      <c r="N626" s="1"/>
      <c r="O626" s="1"/>
      <c r="P626" s="1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</row>
    <row r="627" spans="1:33" ht="15.6" x14ac:dyDescent="0.3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"/>
      <c r="N627" s="1"/>
      <c r="O627" s="1"/>
      <c r="P627" s="1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</row>
    <row r="628" spans="1:33" ht="15.6" x14ac:dyDescent="0.3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"/>
      <c r="N628" s="1"/>
      <c r="O628" s="1"/>
      <c r="P628" s="1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</row>
    <row r="629" spans="1:33" ht="15.6" x14ac:dyDescent="0.3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"/>
      <c r="N629" s="1"/>
      <c r="O629" s="1"/>
      <c r="P629" s="1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</row>
    <row r="630" spans="1:33" ht="15.6" x14ac:dyDescent="0.3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"/>
      <c r="N630" s="1"/>
      <c r="O630" s="1"/>
      <c r="P630" s="1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</row>
    <row r="631" spans="1:33" ht="15.6" x14ac:dyDescent="0.3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"/>
      <c r="N631" s="1"/>
      <c r="O631" s="1"/>
      <c r="P631" s="1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</row>
    <row r="632" spans="1:33" ht="15.6" x14ac:dyDescent="0.3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"/>
      <c r="N632" s="1"/>
      <c r="O632" s="1"/>
      <c r="P632" s="1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</row>
    <row r="633" spans="1:33" ht="15.6" x14ac:dyDescent="0.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"/>
      <c r="N633" s="1"/>
      <c r="O633" s="1"/>
      <c r="P633" s="1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</row>
    <row r="634" spans="1:33" ht="15.6" x14ac:dyDescent="0.3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"/>
      <c r="N634" s="1"/>
      <c r="O634" s="1"/>
      <c r="P634" s="1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</row>
    <row r="635" spans="1:33" ht="15.6" x14ac:dyDescent="0.3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"/>
      <c r="N635" s="1"/>
      <c r="O635" s="1"/>
      <c r="P635" s="1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</row>
    <row r="636" spans="1:33" ht="15.6" x14ac:dyDescent="0.3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"/>
      <c r="N636" s="1"/>
      <c r="O636" s="1"/>
      <c r="P636" s="1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</row>
    <row r="637" spans="1:33" ht="15.6" x14ac:dyDescent="0.3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"/>
      <c r="N637" s="1"/>
      <c r="O637" s="1"/>
      <c r="P637" s="1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</row>
    <row r="638" spans="1:33" ht="15.6" x14ac:dyDescent="0.3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"/>
      <c r="N638" s="1"/>
      <c r="O638" s="1"/>
      <c r="P638" s="1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</row>
    <row r="639" spans="1:33" ht="15.6" x14ac:dyDescent="0.3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"/>
      <c r="N639" s="1"/>
      <c r="O639" s="1"/>
      <c r="P639" s="1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</row>
    <row r="640" spans="1:33" ht="15.6" x14ac:dyDescent="0.3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"/>
      <c r="N640" s="1"/>
      <c r="O640" s="1"/>
      <c r="P640" s="1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</row>
    <row r="641" spans="1:33" ht="15.6" x14ac:dyDescent="0.3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"/>
      <c r="N641" s="1"/>
      <c r="O641" s="1"/>
      <c r="P641" s="1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</row>
    <row r="642" spans="1:33" ht="15.6" x14ac:dyDescent="0.3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"/>
      <c r="N642" s="1"/>
      <c r="O642" s="1"/>
      <c r="P642" s="1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</row>
    <row r="643" spans="1:33" ht="15.6" x14ac:dyDescent="0.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"/>
      <c r="N643" s="1"/>
      <c r="O643" s="1"/>
      <c r="P643" s="1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</row>
    <row r="644" spans="1:33" ht="15.6" x14ac:dyDescent="0.3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"/>
      <c r="N644" s="1"/>
      <c r="O644" s="1"/>
      <c r="P644" s="1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</row>
    <row r="645" spans="1:33" ht="15.6" x14ac:dyDescent="0.3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"/>
      <c r="N645" s="1"/>
      <c r="O645" s="1"/>
      <c r="P645" s="1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</row>
    <row r="646" spans="1:33" ht="15.6" x14ac:dyDescent="0.3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"/>
      <c r="N646" s="1"/>
      <c r="O646" s="1"/>
      <c r="P646" s="1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</row>
    <row r="647" spans="1:33" ht="15.6" x14ac:dyDescent="0.3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"/>
      <c r="N647" s="1"/>
      <c r="O647" s="1"/>
      <c r="P647" s="1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</row>
    <row r="648" spans="1:33" ht="15.6" x14ac:dyDescent="0.3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"/>
      <c r="N648" s="1"/>
      <c r="O648" s="1"/>
      <c r="P648" s="1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</row>
    <row r="649" spans="1:33" ht="15.6" x14ac:dyDescent="0.3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"/>
      <c r="N649" s="1"/>
      <c r="O649" s="1"/>
      <c r="P649" s="1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</row>
    <row r="650" spans="1:33" ht="15.6" x14ac:dyDescent="0.3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"/>
      <c r="N650" s="1"/>
      <c r="O650" s="1"/>
      <c r="P650" s="1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</row>
    <row r="651" spans="1:33" ht="15.6" x14ac:dyDescent="0.3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"/>
      <c r="N651" s="1"/>
      <c r="O651" s="1"/>
      <c r="P651" s="1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</row>
    <row r="652" spans="1:33" ht="15.6" x14ac:dyDescent="0.3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"/>
      <c r="N652" s="1"/>
      <c r="O652" s="1"/>
      <c r="P652" s="1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</row>
    <row r="653" spans="1:33" ht="15.6" x14ac:dyDescent="0.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"/>
      <c r="N653" s="1"/>
      <c r="O653" s="1"/>
      <c r="P653" s="1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</row>
    <row r="654" spans="1:33" ht="15.6" x14ac:dyDescent="0.3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"/>
      <c r="N654" s="1"/>
      <c r="O654" s="1"/>
      <c r="P654" s="1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</row>
    <row r="655" spans="1:33" ht="15.6" x14ac:dyDescent="0.3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"/>
      <c r="N655" s="1"/>
      <c r="O655" s="1"/>
      <c r="P655" s="1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</row>
    <row r="656" spans="1:33" ht="15.6" x14ac:dyDescent="0.3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"/>
      <c r="N656" s="1"/>
      <c r="O656" s="1"/>
      <c r="P656" s="1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</row>
    <row r="657" spans="1:33" ht="15.6" x14ac:dyDescent="0.3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"/>
      <c r="N657" s="1"/>
      <c r="O657" s="1"/>
      <c r="P657" s="1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</row>
    <row r="658" spans="1:33" ht="15.6" x14ac:dyDescent="0.3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"/>
      <c r="N658" s="1"/>
      <c r="O658" s="1"/>
      <c r="P658" s="1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</row>
    <row r="659" spans="1:33" ht="15.6" x14ac:dyDescent="0.3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"/>
      <c r="N659" s="1"/>
      <c r="O659" s="1"/>
      <c r="P659" s="1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</row>
    <row r="660" spans="1:33" ht="15.6" x14ac:dyDescent="0.3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"/>
      <c r="N660" s="1"/>
      <c r="O660" s="1"/>
      <c r="P660" s="1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</row>
    <row r="661" spans="1:33" ht="15.6" x14ac:dyDescent="0.3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"/>
      <c r="N661" s="1"/>
      <c r="O661" s="1"/>
      <c r="P661" s="1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</row>
    <row r="662" spans="1:33" ht="15.6" x14ac:dyDescent="0.3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"/>
      <c r="N662" s="1"/>
      <c r="O662" s="1"/>
      <c r="P662" s="1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</row>
    <row r="663" spans="1:33" ht="15.6" x14ac:dyDescent="0.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"/>
      <c r="N663" s="1"/>
      <c r="O663" s="1"/>
      <c r="P663" s="1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</row>
    <row r="664" spans="1:33" ht="15.6" x14ac:dyDescent="0.3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"/>
      <c r="N664" s="1"/>
      <c r="O664" s="1"/>
      <c r="P664" s="1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</row>
    <row r="665" spans="1:33" ht="15.6" x14ac:dyDescent="0.3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"/>
      <c r="N665" s="1"/>
      <c r="O665" s="1"/>
      <c r="P665" s="1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</row>
    <row r="666" spans="1:33" ht="15.6" x14ac:dyDescent="0.3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"/>
      <c r="N666" s="1"/>
      <c r="O666" s="1"/>
      <c r="P666" s="1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</row>
    <row r="667" spans="1:33" ht="15.6" x14ac:dyDescent="0.3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"/>
      <c r="N667" s="1"/>
      <c r="O667" s="1"/>
      <c r="P667" s="1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</row>
    <row r="668" spans="1:33" ht="15.6" x14ac:dyDescent="0.3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"/>
      <c r="N668" s="1"/>
      <c r="O668" s="1"/>
      <c r="P668" s="1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</row>
    <row r="669" spans="1:33" ht="15.6" x14ac:dyDescent="0.3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"/>
      <c r="N669" s="1"/>
      <c r="O669" s="1"/>
      <c r="P669" s="1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</row>
    <row r="670" spans="1:33" ht="15.6" x14ac:dyDescent="0.3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"/>
      <c r="N670" s="1"/>
      <c r="O670" s="1"/>
      <c r="P670" s="1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</row>
    <row r="671" spans="1:33" ht="15.6" x14ac:dyDescent="0.3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"/>
      <c r="N671" s="1"/>
      <c r="O671" s="1"/>
      <c r="P671" s="1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</row>
    <row r="672" spans="1:33" ht="15.6" x14ac:dyDescent="0.3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"/>
      <c r="N672" s="1"/>
      <c r="O672" s="1"/>
      <c r="P672" s="1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</row>
    <row r="673" spans="1:33" ht="15.6" x14ac:dyDescent="0.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"/>
      <c r="N673" s="1"/>
      <c r="O673" s="1"/>
      <c r="P673" s="1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</row>
    <row r="674" spans="1:33" ht="15.6" x14ac:dyDescent="0.3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"/>
      <c r="N674" s="1"/>
      <c r="O674" s="1"/>
      <c r="P674" s="1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</row>
    <row r="675" spans="1:33" ht="15.6" x14ac:dyDescent="0.3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"/>
      <c r="N675" s="1"/>
      <c r="O675" s="1"/>
      <c r="P675" s="1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</row>
    <row r="676" spans="1:33" ht="15.6" x14ac:dyDescent="0.3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"/>
      <c r="N676" s="1"/>
      <c r="O676" s="1"/>
      <c r="P676" s="1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</row>
    <row r="677" spans="1:33" ht="15.6" x14ac:dyDescent="0.3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"/>
      <c r="N677" s="1"/>
      <c r="O677" s="1"/>
      <c r="P677" s="1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</row>
    <row r="678" spans="1:33" ht="15.6" x14ac:dyDescent="0.3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"/>
      <c r="N678" s="1"/>
      <c r="O678" s="1"/>
      <c r="P678" s="1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</row>
    <row r="679" spans="1:33" ht="15.6" x14ac:dyDescent="0.3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"/>
      <c r="N679" s="1"/>
      <c r="O679" s="1"/>
      <c r="P679" s="1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</row>
    <row r="680" spans="1:33" ht="15.6" x14ac:dyDescent="0.3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"/>
      <c r="N680" s="1"/>
      <c r="O680" s="1"/>
      <c r="P680" s="1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</row>
    <row r="681" spans="1:33" ht="15.6" x14ac:dyDescent="0.3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"/>
      <c r="N681" s="1"/>
      <c r="O681" s="1"/>
      <c r="P681" s="1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</row>
    <row r="682" spans="1:33" ht="15.6" x14ac:dyDescent="0.3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"/>
      <c r="N682" s="1"/>
      <c r="O682" s="1"/>
      <c r="P682" s="1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</row>
    <row r="683" spans="1:33" ht="15.6" x14ac:dyDescent="0.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"/>
      <c r="N683" s="1"/>
      <c r="O683" s="1"/>
      <c r="P683" s="1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</row>
    <row r="684" spans="1:33" ht="15.6" x14ac:dyDescent="0.3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"/>
      <c r="N684" s="1"/>
      <c r="O684" s="1"/>
      <c r="P684" s="1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</row>
    <row r="685" spans="1:33" ht="15.6" x14ac:dyDescent="0.3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"/>
      <c r="N685" s="1"/>
      <c r="O685" s="1"/>
      <c r="P685" s="1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</row>
    <row r="686" spans="1:33" ht="15.6" x14ac:dyDescent="0.3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"/>
      <c r="N686" s="1"/>
      <c r="O686" s="1"/>
      <c r="P686" s="1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</row>
    <row r="687" spans="1:33" ht="15.6" x14ac:dyDescent="0.3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"/>
      <c r="N687" s="1"/>
      <c r="O687" s="1"/>
      <c r="P687" s="1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</row>
    <row r="688" spans="1:33" ht="15.6" x14ac:dyDescent="0.3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"/>
      <c r="N688" s="1"/>
      <c r="O688" s="1"/>
      <c r="P688" s="1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</row>
    <row r="689" spans="1:33" ht="15.6" x14ac:dyDescent="0.3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"/>
      <c r="N689" s="1"/>
      <c r="O689" s="1"/>
      <c r="P689" s="1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</row>
    <row r="690" spans="1:33" ht="15.6" x14ac:dyDescent="0.3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"/>
      <c r="N690" s="1"/>
      <c r="O690" s="1"/>
      <c r="P690" s="1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</row>
    <row r="691" spans="1:33" ht="15.6" x14ac:dyDescent="0.3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"/>
      <c r="N691" s="1"/>
      <c r="O691" s="1"/>
      <c r="P691" s="1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</row>
    <row r="692" spans="1:33" ht="15.6" x14ac:dyDescent="0.3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"/>
      <c r="N692" s="1"/>
      <c r="O692" s="1"/>
      <c r="P692" s="1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</row>
    <row r="693" spans="1:33" ht="15.6" x14ac:dyDescent="0.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"/>
      <c r="N693" s="1"/>
      <c r="O693" s="1"/>
      <c r="P693" s="1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</row>
    <row r="694" spans="1:33" ht="15.6" x14ac:dyDescent="0.3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"/>
      <c r="N694" s="1"/>
      <c r="O694" s="1"/>
      <c r="P694" s="1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</row>
    <row r="695" spans="1:33" ht="15.6" x14ac:dyDescent="0.3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"/>
      <c r="N695" s="1"/>
      <c r="O695" s="1"/>
      <c r="P695" s="1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</row>
    <row r="696" spans="1:33" ht="15.6" x14ac:dyDescent="0.3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"/>
      <c r="N696" s="1"/>
      <c r="O696" s="1"/>
      <c r="P696" s="1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</row>
    <row r="697" spans="1:33" ht="15.6" x14ac:dyDescent="0.3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"/>
      <c r="N697" s="1"/>
      <c r="O697" s="1"/>
      <c r="P697" s="1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</row>
    <row r="698" spans="1:33" ht="15.6" x14ac:dyDescent="0.3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"/>
      <c r="N698" s="1"/>
      <c r="O698" s="1"/>
      <c r="P698" s="1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</row>
    <row r="699" spans="1:33" ht="15.6" x14ac:dyDescent="0.3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"/>
      <c r="N699" s="1"/>
      <c r="O699" s="1"/>
      <c r="P699" s="1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</row>
    <row r="700" spans="1:33" ht="15.6" x14ac:dyDescent="0.3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"/>
      <c r="N700" s="1"/>
      <c r="O700" s="1"/>
      <c r="P700" s="1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</row>
    <row r="701" spans="1:33" ht="15.6" x14ac:dyDescent="0.3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"/>
      <c r="N701" s="1"/>
      <c r="O701" s="1"/>
      <c r="P701" s="1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</row>
    <row r="702" spans="1:33" ht="15.6" x14ac:dyDescent="0.3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"/>
      <c r="N702" s="1"/>
      <c r="O702" s="1"/>
      <c r="P702" s="1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</row>
    <row r="703" spans="1:33" ht="15.6" x14ac:dyDescent="0.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"/>
      <c r="N703" s="1"/>
      <c r="O703" s="1"/>
      <c r="P703" s="1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</row>
    <row r="704" spans="1:33" ht="15.6" x14ac:dyDescent="0.3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"/>
      <c r="N704" s="1"/>
      <c r="O704" s="1"/>
      <c r="P704" s="1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</row>
    <row r="705" spans="1:33" ht="15.6" x14ac:dyDescent="0.3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"/>
      <c r="N705" s="1"/>
      <c r="O705" s="1"/>
      <c r="P705" s="1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</row>
    <row r="706" spans="1:33" ht="15.6" x14ac:dyDescent="0.3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"/>
      <c r="N706" s="1"/>
      <c r="O706" s="1"/>
      <c r="P706" s="1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</row>
    <row r="707" spans="1:33" ht="15.6" x14ac:dyDescent="0.3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"/>
      <c r="N707" s="1"/>
      <c r="O707" s="1"/>
      <c r="P707" s="1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</row>
    <row r="708" spans="1:33" ht="15.6" x14ac:dyDescent="0.3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"/>
      <c r="N708" s="1"/>
      <c r="O708" s="1"/>
      <c r="P708" s="1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</row>
    <row r="709" spans="1:33" ht="15.6" x14ac:dyDescent="0.3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"/>
      <c r="N709" s="1"/>
      <c r="O709" s="1"/>
      <c r="P709" s="1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</row>
    <row r="710" spans="1:33" ht="15.6" x14ac:dyDescent="0.3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"/>
      <c r="N710" s="1"/>
      <c r="O710" s="1"/>
      <c r="P710" s="1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</row>
    <row r="711" spans="1:33" ht="15.6" x14ac:dyDescent="0.3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"/>
      <c r="N711" s="1"/>
      <c r="O711" s="1"/>
      <c r="P711" s="1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</row>
    <row r="712" spans="1:33" ht="15.6" x14ac:dyDescent="0.3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"/>
      <c r="N712" s="1"/>
      <c r="O712" s="1"/>
      <c r="P712" s="1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</row>
    <row r="713" spans="1:33" ht="15.6" x14ac:dyDescent="0.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"/>
      <c r="N713" s="1"/>
      <c r="O713" s="1"/>
      <c r="P713" s="1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</row>
    <row r="714" spans="1:33" ht="15.6" x14ac:dyDescent="0.3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"/>
      <c r="N714" s="1"/>
      <c r="O714" s="1"/>
      <c r="P714" s="1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</row>
    <row r="715" spans="1:33" ht="15.6" x14ac:dyDescent="0.3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"/>
      <c r="N715" s="1"/>
      <c r="O715" s="1"/>
      <c r="P715" s="1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</row>
    <row r="716" spans="1:33" ht="15.6" x14ac:dyDescent="0.3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"/>
      <c r="N716" s="1"/>
      <c r="O716" s="1"/>
      <c r="P716" s="1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</row>
    <row r="717" spans="1:33" ht="15.6" x14ac:dyDescent="0.3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"/>
      <c r="N717" s="1"/>
      <c r="O717" s="1"/>
      <c r="P717" s="1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</row>
    <row r="718" spans="1:33" ht="15.6" x14ac:dyDescent="0.3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"/>
      <c r="N718" s="1"/>
      <c r="O718" s="1"/>
      <c r="P718" s="1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</row>
    <row r="719" spans="1:33" ht="15.6" x14ac:dyDescent="0.3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"/>
      <c r="N719" s="1"/>
      <c r="O719" s="1"/>
      <c r="P719" s="1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</row>
    <row r="720" spans="1:33" ht="15.6" x14ac:dyDescent="0.3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"/>
      <c r="N720" s="1"/>
      <c r="O720" s="1"/>
      <c r="P720" s="1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</row>
    <row r="721" spans="1:33" ht="15.6" x14ac:dyDescent="0.3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"/>
      <c r="N721" s="1"/>
      <c r="O721" s="1"/>
      <c r="P721" s="1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</row>
    <row r="722" spans="1:33" ht="15.6" x14ac:dyDescent="0.3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"/>
      <c r="N722" s="1"/>
      <c r="O722" s="1"/>
      <c r="P722" s="1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</row>
    <row r="723" spans="1:33" ht="15.6" x14ac:dyDescent="0.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"/>
      <c r="N723" s="1"/>
      <c r="O723" s="1"/>
      <c r="P723" s="1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</row>
    <row r="724" spans="1:33" ht="15.6" x14ac:dyDescent="0.3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"/>
      <c r="N724" s="1"/>
      <c r="O724" s="1"/>
      <c r="P724" s="1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</row>
    <row r="725" spans="1:33" ht="15.6" x14ac:dyDescent="0.3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"/>
      <c r="N725" s="1"/>
      <c r="O725" s="1"/>
      <c r="P725" s="1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</row>
    <row r="726" spans="1:33" ht="15.6" x14ac:dyDescent="0.3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"/>
      <c r="N726" s="1"/>
      <c r="O726" s="1"/>
      <c r="P726" s="1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</row>
    <row r="727" spans="1:33" ht="15.6" x14ac:dyDescent="0.3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"/>
      <c r="N727" s="1"/>
      <c r="O727" s="1"/>
      <c r="P727" s="1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</row>
    <row r="728" spans="1:33" ht="15.6" x14ac:dyDescent="0.3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"/>
      <c r="N728" s="1"/>
      <c r="O728" s="1"/>
      <c r="P728" s="1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</row>
    <row r="729" spans="1:33" ht="15.6" x14ac:dyDescent="0.3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"/>
      <c r="N729" s="1"/>
      <c r="O729" s="1"/>
      <c r="P729" s="1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</row>
    <row r="730" spans="1:33" ht="15.6" x14ac:dyDescent="0.3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"/>
      <c r="N730" s="1"/>
      <c r="O730" s="1"/>
      <c r="P730" s="1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</row>
    <row r="731" spans="1:33" ht="15.6" x14ac:dyDescent="0.3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"/>
      <c r="N731" s="1"/>
      <c r="O731" s="1"/>
      <c r="P731" s="1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</row>
    <row r="732" spans="1:33" ht="15.6" x14ac:dyDescent="0.3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"/>
      <c r="N732" s="1"/>
      <c r="O732" s="1"/>
      <c r="P732" s="1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</row>
    <row r="733" spans="1:33" ht="15.6" x14ac:dyDescent="0.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"/>
      <c r="N733" s="1"/>
      <c r="O733" s="1"/>
      <c r="P733" s="1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</row>
    <row r="734" spans="1:33" ht="15.6" x14ac:dyDescent="0.3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"/>
      <c r="N734" s="1"/>
      <c r="O734" s="1"/>
      <c r="P734" s="1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</row>
    <row r="735" spans="1:33" ht="15.6" x14ac:dyDescent="0.3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"/>
      <c r="N735" s="1"/>
      <c r="O735" s="1"/>
      <c r="P735" s="1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</row>
    <row r="736" spans="1:33" ht="15.6" x14ac:dyDescent="0.3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"/>
      <c r="N736" s="1"/>
      <c r="O736" s="1"/>
      <c r="P736" s="1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</row>
    <row r="737" spans="1:33" ht="15.6" x14ac:dyDescent="0.3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"/>
      <c r="N737" s="1"/>
      <c r="O737" s="1"/>
      <c r="P737" s="1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</row>
    <row r="738" spans="1:33" ht="15.6" x14ac:dyDescent="0.3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"/>
      <c r="N738" s="1"/>
      <c r="O738" s="1"/>
      <c r="P738" s="1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</row>
    <row r="739" spans="1:33" ht="15.6" x14ac:dyDescent="0.3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"/>
      <c r="N739" s="1"/>
      <c r="O739" s="1"/>
      <c r="P739" s="1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</row>
    <row r="740" spans="1:33" ht="15.6" x14ac:dyDescent="0.3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"/>
      <c r="N740" s="1"/>
      <c r="O740" s="1"/>
      <c r="P740" s="1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</row>
    <row r="741" spans="1:33" ht="15.6" x14ac:dyDescent="0.3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"/>
      <c r="N741" s="1"/>
      <c r="O741" s="1"/>
      <c r="P741" s="1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</row>
    <row r="742" spans="1:33" ht="15.6" x14ac:dyDescent="0.3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"/>
      <c r="N742" s="1"/>
      <c r="O742" s="1"/>
      <c r="P742" s="1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</row>
    <row r="743" spans="1:33" ht="15.6" x14ac:dyDescent="0.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"/>
      <c r="N743" s="1"/>
      <c r="O743" s="1"/>
      <c r="P743" s="1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</row>
    <row r="744" spans="1:33" ht="15.6" x14ac:dyDescent="0.3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"/>
      <c r="N744" s="1"/>
      <c r="O744" s="1"/>
      <c r="P744" s="1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</row>
    <row r="745" spans="1:33" ht="15.6" x14ac:dyDescent="0.3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"/>
      <c r="N745" s="1"/>
      <c r="O745" s="1"/>
      <c r="P745" s="1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</row>
    <row r="746" spans="1:33" ht="15.6" x14ac:dyDescent="0.3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"/>
      <c r="N746" s="1"/>
      <c r="O746" s="1"/>
      <c r="P746" s="1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</row>
    <row r="747" spans="1:33" ht="15.6" x14ac:dyDescent="0.3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"/>
      <c r="N747" s="1"/>
      <c r="O747" s="1"/>
      <c r="P747" s="1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</row>
    <row r="748" spans="1:33" ht="15.6" x14ac:dyDescent="0.3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"/>
      <c r="N748" s="1"/>
      <c r="O748" s="1"/>
      <c r="P748" s="1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</row>
    <row r="749" spans="1:33" ht="15.6" x14ac:dyDescent="0.3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"/>
      <c r="N749" s="1"/>
      <c r="O749" s="1"/>
      <c r="P749" s="1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</row>
    <row r="750" spans="1:33" ht="15.6" x14ac:dyDescent="0.3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"/>
      <c r="N750" s="1"/>
      <c r="O750" s="1"/>
      <c r="P750" s="1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</row>
    <row r="751" spans="1:33" ht="15.6" x14ac:dyDescent="0.3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"/>
      <c r="N751" s="1"/>
      <c r="O751" s="1"/>
      <c r="P751" s="1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</row>
    <row r="752" spans="1:33" ht="15.6" x14ac:dyDescent="0.3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"/>
      <c r="N752" s="1"/>
      <c r="O752" s="1"/>
      <c r="P752" s="1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</row>
    <row r="753" spans="1:33" ht="15.6" x14ac:dyDescent="0.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"/>
      <c r="N753" s="1"/>
      <c r="O753" s="1"/>
      <c r="P753" s="1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</row>
    <row r="754" spans="1:33" ht="15.6" x14ac:dyDescent="0.3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"/>
      <c r="N754" s="1"/>
      <c r="O754" s="1"/>
      <c r="P754" s="1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</row>
    <row r="755" spans="1:33" ht="15.6" x14ac:dyDescent="0.3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"/>
      <c r="N755" s="1"/>
      <c r="O755" s="1"/>
      <c r="P755" s="1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</row>
    <row r="756" spans="1:33" ht="15.6" x14ac:dyDescent="0.3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"/>
      <c r="N756" s="1"/>
      <c r="O756" s="1"/>
      <c r="P756" s="1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</row>
    <row r="757" spans="1:33" ht="15.6" x14ac:dyDescent="0.3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"/>
      <c r="N757" s="1"/>
      <c r="O757" s="1"/>
      <c r="P757" s="1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</row>
    <row r="758" spans="1:33" ht="15.6" x14ac:dyDescent="0.3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"/>
      <c r="N758" s="1"/>
      <c r="O758" s="1"/>
      <c r="P758" s="1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</row>
    <row r="759" spans="1:33" ht="15.6" x14ac:dyDescent="0.3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"/>
      <c r="N759" s="1"/>
      <c r="O759" s="1"/>
      <c r="P759" s="1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</row>
    <row r="760" spans="1:33" ht="15.6" x14ac:dyDescent="0.3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"/>
      <c r="N760" s="1"/>
      <c r="O760" s="1"/>
      <c r="P760" s="1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</row>
    <row r="761" spans="1:33" ht="15.6" x14ac:dyDescent="0.3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"/>
      <c r="N761" s="1"/>
      <c r="O761" s="1"/>
      <c r="P761" s="1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</row>
    <row r="762" spans="1:33" ht="15.6" x14ac:dyDescent="0.3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"/>
      <c r="N762" s="1"/>
      <c r="O762" s="1"/>
      <c r="P762" s="1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</row>
    <row r="763" spans="1:33" ht="15.6" x14ac:dyDescent="0.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"/>
      <c r="N763" s="1"/>
      <c r="O763" s="1"/>
      <c r="P763" s="1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</row>
    <row r="764" spans="1:33" ht="15.6" x14ac:dyDescent="0.3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"/>
      <c r="N764" s="1"/>
      <c r="O764" s="1"/>
      <c r="P764" s="1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</row>
    <row r="765" spans="1:33" ht="15.6" x14ac:dyDescent="0.3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"/>
      <c r="N765" s="1"/>
      <c r="O765" s="1"/>
      <c r="P765" s="1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</row>
    <row r="766" spans="1:33" ht="15.6" x14ac:dyDescent="0.3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"/>
      <c r="N766" s="1"/>
      <c r="O766" s="1"/>
      <c r="P766" s="1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</row>
    <row r="767" spans="1:33" ht="15.6" x14ac:dyDescent="0.3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"/>
      <c r="N767" s="1"/>
      <c r="O767" s="1"/>
      <c r="P767" s="1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</row>
    <row r="768" spans="1:33" ht="15.6" x14ac:dyDescent="0.3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"/>
      <c r="N768" s="1"/>
      <c r="O768" s="1"/>
      <c r="P768" s="1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</row>
    <row r="769" spans="1:33" ht="15.6" x14ac:dyDescent="0.3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"/>
      <c r="N769" s="1"/>
      <c r="O769" s="1"/>
      <c r="P769" s="1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</row>
    <row r="770" spans="1:33" ht="15.6" x14ac:dyDescent="0.3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"/>
      <c r="N770" s="1"/>
      <c r="O770" s="1"/>
      <c r="P770" s="1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</row>
    <row r="771" spans="1:33" ht="15.6" x14ac:dyDescent="0.3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"/>
      <c r="N771" s="1"/>
      <c r="O771" s="1"/>
      <c r="P771" s="1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</row>
    <row r="772" spans="1:33" ht="15.6" x14ac:dyDescent="0.3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"/>
      <c r="N772" s="1"/>
      <c r="O772" s="1"/>
      <c r="P772" s="1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</row>
    <row r="773" spans="1:33" ht="15.6" x14ac:dyDescent="0.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"/>
      <c r="N773" s="1"/>
      <c r="O773" s="1"/>
      <c r="P773" s="1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</row>
    <row r="774" spans="1:33" ht="15.6" x14ac:dyDescent="0.3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"/>
      <c r="N774" s="1"/>
      <c r="O774" s="1"/>
      <c r="P774" s="1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</row>
    <row r="775" spans="1:33" ht="15.6" x14ac:dyDescent="0.3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"/>
      <c r="N775" s="1"/>
      <c r="O775" s="1"/>
      <c r="P775" s="1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</row>
    <row r="776" spans="1:33" ht="15.6" x14ac:dyDescent="0.3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"/>
      <c r="N776" s="1"/>
      <c r="O776" s="1"/>
      <c r="P776" s="1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</row>
    <row r="777" spans="1:33" ht="15.6" x14ac:dyDescent="0.3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"/>
      <c r="N777" s="1"/>
      <c r="O777" s="1"/>
      <c r="P777" s="1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</row>
    <row r="778" spans="1:33" ht="15.6" x14ac:dyDescent="0.3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"/>
      <c r="N778" s="1"/>
      <c r="O778" s="1"/>
      <c r="P778" s="1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</row>
    <row r="779" spans="1:33" ht="15.6" x14ac:dyDescent="0.3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"/>
      <c r="N779" s="1"/>
      <c r="O779" s="1"/>
      <c r="P779" s="1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</row>
    <row r="780" spans="1:33" ht="15.6" x14ac:dyDescent="0.3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"/>
      <c r="N780" s="1"/>
      <c r="O780" s="1"/>
      <c r="P780" s="1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</row>
    <row r="781" spans="1:33" ht="15.6" x14ac:dyDescent="0.3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"/>
      <c r="N781" s="1"/>
      <c r="O781" s="1"/>
      <c r="P781" s="1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</row>
    <row r="782" spans="1:33" ht="15.6" x14ac:dyDescent="0.3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"/>
      <c r="N782" s="1"/>
      <c r="O782" s="1"/>
      <c r="P782" s="1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</row>
    <row r="783" spans="1:33" ht="15.6" x14ac:dyDescent="0.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"/>
      <c r="N783" s="1"/>
      <c r="O783" s="1"/>
      <c r="P783" s="1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</row>
    <row r="784" spans="1:33" ht="15.6" x14ac:dyDescent="0.3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"/>
      <c r="N784" s="1"/>
      <c r="O784" s="1"/>
      <c r="P784" s="1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</row>
    <row r="785" spans="1:33" ht="15.6" x14ac:dyDescent="0.3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"/>
      <c r="N785" s="1"/>
      <c r="O785" s="1"/>
      <c r="P785" s="1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</row>
    <row r="786" spans="1:33" ht="15.6" x14ac:dyDescent="0.3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"/>
      <c r="N786" s="1"/>
      <c r="O786" s="1"/>
      <c r="P786" s="1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</row>
    <row r="787" spans="1:33" ht="15.6" x14ac:dyDescent="0.3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"/>
      <c r="N787" s="1"/>
      <c r="O787" s="1"/>
      <c r="P787" s="1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</row>
    <row r="788" spans="1:33" ht="15.6" x14ac:dyDescent="0.3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"/>
      <c r="N788" s="1"/>
      <c r="O788" s="1"/>
      <c r="P788" s="1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</row>
    <row r="789" spans="1:33" ht="15.6" x14ac:dyDescent="0.3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"/>
      <c r="N789" s="1"/>
      <c r="O789" s="1"/>
      <c r="P789" s="1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</row>
    <row r="790" spans="1:33" ht="15.6" x14ac:dyDescent="0.3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"/>
      <c r="N790" s="1"/>
      <c r="O790" s="1"/>
      <c r="P790" s="1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</row>
    <row r="791" spans="1:33" ht="15.6" x14ac:dyDescent="0.3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"/>
      <c r="N791" s="1"/>
      <c r="O791" s="1"/>
      <c r="P791" s="1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</row>
    <row r="792" spans="1:33" ht="15.6" x14ac:dyDescent="0.3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"/>
      <c r="N792" s="1"/>
      <c r="O792" s="1"/>
      <c r="P792" s="1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</row>
    <row r="793" spans="1:33" ht="15.6" x14ac:dyDescent="0.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"/>
      <c r="N793" s="1"/>
      <c r="O793" s="1"/>
      <c r="P793" s="1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</row>
    <row r="794" spans="1:33" ht="15.6" x14ac:dyDescent="0.3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"/>
      <c r="N794" s="1"/>
      <c r="O794" s="1"/>
      <c r="P794" s="1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</row>
    <row r="795" spans="1:33" ht="15.6" x14ac:dyDescent="0.3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"/>
      <c r="N795" s="1"/>
      <c r="O795" s="1"/>
      <c r="P795" s="1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</row>
    <row r="796" spans="1:33" ht="15.6" x14ac:dyDescent="0.3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"/>
      <c r="N796" s="1"/>
      <c r="O796" s="1"/>
      <c r="P796" s="1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</row>
    <row r="797" spans="1:33" ht="15.6" x14ac:dyDescent="0.3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"/>
      <c r="N797" s="1"/>
      <c r="O797" s="1"/>
      <c r="P797" s="1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</row>
    <row r="798" spans="1:33" ht="15.6" x14ac:dyDescent="0.3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"/>
      <c r="N798" s="1"/>
      <c r="O798" s="1"/>
      <c r="P798" s="1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</row>
    <row r="799" spans="1:33" ht="15.6" x14ac:dyDescent="0.3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"/>
      <c r="N799" s="1"/>
      <c r="O799" s="1"/>
      <c r="P799" s="1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</row>
    <row r="800" spans="1:33" ht="15.6" x14ac:dyDescent="0.3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"/>
      <c r="N800" s="1"/>
      <c r="O800" s="1"/>
      <c r="P800" s="1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</row>
    <row r="801" spans="1:33" ht="15.6" x14ac:dyDescent="0.3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"/>
      <c r="N801" s="1"/>
      <c r="O801" s="1"/>
      <c r="P801" s="1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</row>
    <row r="802" spans="1:33" ht="15.6" x14ac:dyDescent="0.3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"/>
      <c r="N802" s="1"/>
      <c r="O802" s="1"/>
      <c r="P802" s="1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</row>
    <row r="803" spans="1:33" ht="15.6" x14ac:dyDescent="0.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"/>
      <c r="N803" s="1"/>
      <c r="O803" s="1"/>
      <c r="P803" s="1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</row>
    <row r="804" spans="1:33" ht="15.6" x14ac:dyDescent="0.3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"/>
      <c r="N804" s="1"/>
      <c r="O804" s="1"/>
      <c r="P804" s="1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</row>
    <row r="805" spans="1:33" ht="15.6" x14ac:dyDescent="0.3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"/>
      <c r="N805" s="1"/>
      <c r="O805" s="1"/>
      <c r="P805" s="1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</row>
    <row r="806" spans="1:33" ht="15.6" x14ac:dyDescent="0.3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"/>
      <c r="N806" s="1"/>
      <c r="O806" s="1"/>
      <c r="P806" s="1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</row>
    <row r="807" spans="1:33" ht="15.6" x14ac:dyDescent="0.3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"/>
      <c r="N807" s="1"/>
      <c r="O807" s="1"/>
      <c r="P807" s="1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</row>
    <row r="808" spans="1:33" ht="15.6" x14ac:dyDescent="0.3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"/>
      <c r="N808" s="1"/>
      <c r="O808" s="1"/>
      <c r="P808" s="1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</row>
    <row r="809" spans="1:33" ht="15.6" x14ac:dyDescent="0.3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"/>
      <c r="N809" s="1"/>
      <c r="O809" s="1"/>
      <c r="P809" s="1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</row>
    <row r="810" spans="1:33" ht="15.6" x14ac:dyDescent="0.3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"/>
      <c r="N810" s="1"/>
      <c r="O810" s="1"/>
      <c r="P810" s="1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</row>
    <row r="811" spans="1:33" ht="15.6" x14ac:dyDescent="0.3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"/>
      <c r="N811" s="1"/>
      <c r="O811" s="1"/>
      <c r="P811" s="1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</row>
    <row r="812" spans="1:33" ht="15.6" x14ac:dyDescent="0.3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"/>
      <c r="N812" s="1"/>
      <c r="O812" s="1"/>
      <c r="P812" s="1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</row>
    <row r="813" spans="1:33" ht="15.6" x14ac:dyDescent="0.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"/>
      <c r="N813" s="1"/>
      <c r="O813" s="1"/>
      <c r="P813" s="1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</row>
    <row r="814" spans="1:33" ht="15.6" x14ac:dyDescent="0.3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"/>
      <c r="N814" s="1"/>
      <c r="O814" s="1"/>
      <c r="P814" s="1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</row>
    <row r="815" spans="1:33" ht="15.6" x14ac:dyDescent="0.3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"/>
      <c r="N815" s="1"/>
      <c r="O815" s="1"/>
      <c r="P815" s="1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</row>
    <row r="816" spans="1:33" ht="15.6" x14ac:dyDescent="0.3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"/>
      <c r="N816" s="1"/>
      <c r="O816" s="1"/>
      <c r="P816" s="1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</row>
    <row r="817" spans="1:33" ht="15.6" x14ac:dyDescent="0.3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"/>
      <c r="N817" s="1"/>
      <c r="O817" s="1"/>
      <c r="P817" s="1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</row>
    <row r="818" spans="1:33" ht="15.6" x14ac:dyDescent="0.3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"/>
      <c r="N818" s="1"/>
      <c r="O818" s="1"/>
      <c r="P818" s="1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</row>
    <row r="819" spans="1:33" ht="15.6" x14ac:dyDescent="0.3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"/>
      <c r="N819" s="1"/>
      <c r="O819" s="1"/>
      <c r="P819" s="1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</row>
    <row r="820" spans="1:33" ht="15.6" x14ac:dyDescent="0.3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"/>
      <c r="N820" s="1"/>
      <c r="O820" s="1"/>
      <c r="P820" s="1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</row>
    <row r="821" spans="1:33" ht="15.6" x14ac:dyDescent="0.3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"/>
      <c r="N821" s="1"/>
      <c r="O821" s="1"/>
      <c r="P821" s="1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</row>
    <row r="822" spans="1:33" ht="15.6" x14ac:dyDescent="0.3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"/>
      <c r="N822" s="1"/>
      <c r="O822" s="1"/>
      <c r="P822" s="1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</row>
    <row r="823" spans="1:33" ht="15.6" x14ac:dyDescent="0.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"/>
      <c r="N823" s="1"/>
      <c r="O823" s="1"/>
      <c r="P823" s="1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</row>
    <row r="824" spans="1:33" ht="15.6" x14ac:dyDescent="0.3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"/>
      <c r="N824" s="1"/>
      <c r="O824" s="1"/>
      <c r="P824" s="1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</row>
    <row r="825" spans="1:33" ht="15.6" x14ac:dyDescent="0.3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"/>
      <c r="N825" s="1"/>
      <c r="O825" s="1"/>
      <c r="P825" s="1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</row>
    <row r="826" spans="1:33" ht="15.6" x14ac:dyDescent="0.3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"/>
      <c r="N826" s="1"/>
      <c r="O826" s="1"/>
      <c r="P826" s="1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</row>
    <row r="827" spans="1:33" ht="15.6" x14ac:dyDescent="0.3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"/>
      <c r="N827" s="1"/>
      <c r="O827" s="1"/>
      <c r="P827" s="1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</row>
    <row r="828" spans="1:33" ht="15.6" x14ac:dyDescent="0.3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"/>
      <c r="N828" s="1"/>
      <c r="O828" s="1"/>
      <c r="P828" s="1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</row>
    <row r="829" spans="1:33" ht="15.6" x14ac:dyDescent="0.3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"/>
      <c r="N829" s="1"/>
      <c r="O829" s="1"/>
      <c r="P829" s="1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</row>
    <row r="830" spans="1:33" ht="15.6" x14ac:dyDescent="0.3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"/>
      <c r="N830" s="1"/>
      <c r="O830" s="1"/>
      <c r="P830" s="1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</row>
    <row r="831" spans="1:33" ht="15.6" x14ac:dyDescent="0.3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"/>
      <c r="N831" s="1"/>
      <c r="O831" s="1"/>
      <c r="P831" s="1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</row>
    <row r="832" spans="1:33" ht="15.6" x14ac:dyDescent="0.3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"/>
      <c r="N832" s="1"/>
      <c r="O832" s="1"/>
      <c r="P832" s="1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</row>
    <row r="833" spans="1:33" ht="15.6" x14ac:dyDescent="0.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"/>
      <c r="N833" s="1"/>
      <c r="O833" s="1"/>
      <c r="P833" s="1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</row>
    <row r="834" spans="1:33" ht="15.6" x14ac:dyDescent="0.3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"/>
      <c r="N834" s="1"/>
      <c r="O834" s="1"/>
      <c r="P834" s="1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</row>
    <row r="835" spans="1:33" ht="15.6" x14ac:dyDescent="0.3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"/>
      <c r="N835" s="1"/>
      <c r="O835" s="1"/>
      <c r="P835" s="1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</row>
    <row r="836" spans="1:33" ht="15.6" x14ac:dyDescent="0.3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"/>
      <c r="N836" s="1"/>
      <c r="O836" s="1"/>
      <c r="P836" s="1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</row>
    <row r="837" spans="1:33" ht="15.6" x14ac:dyDescent="0.3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"/>
      <c r="N837" s="1"/>
      <c r="O837" s="1"/>
      <c r="P837" s="1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</row>
    <row r="838" spans="1:33" ht="15.6" x14ac:dyDescent="0.3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"/>
      <c r="N838" s="1"/>
      <c r="O838" s="1"/>
      <c r="P838" s="1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</row>
    <row r="839" spans="1:33" ht="15.6" x14ac:dyDescent="0.3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"/>
      <c r="N839" s="1"/>
      <c r="O839" s="1"/>
      <c r="P839" s="1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</row>
    <row r="840" spans="1:33" ht="15.6" x14ac:dyDescent="0.3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"/>
      <c r="N840" s="1"/>
      <c r="O840" s="1"/>
      <c r="P840" s="1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</row>
    <row r="841" spans="1:33" ht="15.6" x14ac:dyDescent="0.3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"/>
      <c r="N841" s="1"/>
      <c r="O841" s="1"/>
      <c r="P841" s="1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</row>
    <row r="842" spans="1:33" ht="15.6" x14ac:dyDescent="0.3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"/>
      <c r="N842" s="1"/>
      <c r="O842" s="1"/>
      <c r="P842" s="1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</row>
    <row r="843" spans="1:33" ht="15.6" x14ac:dyDescent="0.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"/>
      <c r="N843" s="1"/>
      <c r="O843" s="1"/>
      <c r="P843" s="1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</row>
    <row r="844" spans="1:33" ht="15.6" x14ac:dyDescent="0.3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"/>
      <c r="N844" s="1"/>
      <c r="O844" s="1"/>
      <c r="P844" s="1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</row>
    <row r="845" spans="1:33" ht="15.6" x14ac:dyDescent="0.3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"/>
      <c r="N845" s="1"/>
      <c r="O845" s="1"/>
      <c r="P845" s="1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</row>
    <row r="846" spans="1:33" ht="15.6" x14ac:dyDescent="0.3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"/>
      <c r="N846" s="1"/>
      <c r="O846" s="1"/>
      <c r="P846" s="1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</row>
    <row r="847" spans="1:33" ht="15.6" x14ac:dyDescent="0.3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"/>
      <c r="N847" s="1"/>
      <c r="O847" s="1"/>
      <c r="P847" s="1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</row>
    <row r="848" spans="1:33" ht="15.6" x14ac:dyDescent="0.3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"/>
      <c r="N848" s="1"/>
      <c r="O848" s="1"/>
      <c r="P848" s="1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</row>
    <row r="849" spans="1:33" ht="15.6" x14ac:dyDescent="0.3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"/>
      <c r="N849" s="1"/>
      <c r="O849" s="1"/>
      <c r="P849" s="1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</row>
    <row r="850" spans="1:33" ht="15.6" x14ac:dyDescent="0.3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"/>
      <c r="N850" s="1"/>
      <c r="O850" s="1"/>
      <c r="P850" s="1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</row>
    <row r="851" spans="1:33" ht="15.6" x14ac:dyDescent="0.3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"/>
      <c r="N851" s="1"/>
      <c r="O851" s="1"/>
      <c r="P851" s="1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</row>
    <row r="852" spans="1:33" ht="15.6" x14ac:dyDescent="0.3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"/>
      <c r="N852" s="1"/>
      <c r="O852" s="1"/>
      <c r="P852" s="1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</row>
    <row r="853" spans="1:33" ht="15.6" x14ac:dyDescent="0.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"/>
      <c r="N853" s="1"/>
      <c r="O853" s="1"/>
      <c r="P853" s="1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</row>
    <row r="854" spans="1:33" ht="15.6" x14ac:dyDescent="0.3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"/>
      <c r="N854" s="1"/>
      <c r="O854" s="1"/>
      <c r="P854" s="1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</row>
    <row r="855" spans="1:33" ht="15.6" x14ac:dyDescent="0.3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"/>
      <c r="N855" s="1"/>
      <c r="O855" s="1"/>
      <c r="P855" s="1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</row>
    <row r="856" spans="1:33" ht="15.6" x14ac:dyDescent="0.3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"/>
      <c r="N856" s="1"/>
      <c r="O856" s="1"/>
      <c r="P856" s="1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</row>
    <row r="857" spans="1:33" ht="15.6" x14ac:dyDescent="0.3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"/>
      <c r="N857" s="1"/>
      <c r="O857" s="1"/>
      <c r="P857" s="1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</row>
    <row r="858" spans="1:33" ht="15.6" x14ac:dyDescent="0.3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"/>
      <c r="N858" s="1"/>
      <c r="O858" s="1"/>
      <c r="P858" s="1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</row>
    <row r="859" spans="1:33" ht="15.6" x14ac:dyDescent="0.3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"/>
      <c r="N859" s="1"/>
      <c r="O859" s="1"/>
      <c r="P859" s="1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</row>
    <row r="860" spans="1:33" ht="15.6" x14ac:dyDescent="0.3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"/>
      <c r="N860" s="1"/>
      <c r="O860" s="1"/>
      <c r="P860" s="1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</row>
    <row r="861" spans="1:33" ht="15.6" x14ac:dyDescent="0.3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"/>
      <c r="N861" s="1"/>
      <c r="O861" s="1"/>
      <c r="P861" s="1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</row>
    <row r="862" spans="1:33" ht="15.6" x14ac:dyDescent="0.3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"/>
      <c r="N862" s="1"/>
      <c r="O862" s="1"/>
      <c r="P862" s="1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</row>
    <row r="863" spans="1:33" ht="15.6" x14ac:dyDescent="0.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"/>
      <c r="N863" s="1"/>
      <c r="O863" s="1"/>
      <c r="P863" s="1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</row>
    <row r="864" spans="1:33" ht="15.6" x14ac:dyDescent="0.3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"/>
      <c r="N864" s="1"/>
      <c r="O864" s="1"/>
      <c r="P864" s="1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</row>
    <row r="865" spans="1:33" ht="15.6" x14ac:dyDescent="0.3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"/>
      <c r="N865" s="1"/>
      <c r="O865" s="1"/>
      <c r="P865" s="1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</row>
    <row r="866" spans="1:33" ht="15.6" x14ac:dyDescent="0.3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"/>
      <c r="N866" s="1"/>
      <c r="O866" s="1"/>
      <c r="P866" s="1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</row>
    <row r="867" spans="1:33" ht="15.6" x14ac:dyDescent="0.3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"/>
      <c r="N867" s="1"/>
      <c r="O867" s="1"/>
      <c r="P867" s="1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</row>
    <row r="868" spans="1:33" ht="15.6" x14ac:dyDescent="0.3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"/>
      <c r="N868" s="1"/>
      <c r="O868" s="1"/>
      <c r="P868" s="1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</row>
    <row r="869" spans="1:33" ht="15.6" x14ac:dyDescent="0.3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"/>
      <c r="N869" s="1"/>
      <c r="O869" s="1"/>
      <c r="P869" s="1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</row>
    <row r="870" spans="1:33" ht="15.6" x14ac:dyDescent="0.3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"/>
      <c r="N870" s="1"/>
      <c r="O870" s="1"/>
      <c r="P870" s="1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</row>
    <row r="871" spans="1:33" ht="15.6" x14ac:dyDescent="0.3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"/>
      <c r="N871" s="1"/>
      <c r="O871" s="1"/>
      <c r="P871" s="1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</row>
    <row r="872" spans="1:33" ht="15.6" x14ac:dyDescent="0.3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"/>
      <c r="N872" s="1"/>
      <c r="O872" s="1"/>
      <c r="P872" s="1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</row>
    <row r="873" spans="1:33" ht="15.6" x14ac:dyDescent="0.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"/>
      <c r="N873" s="1"/>
      <c r="O873" s="1"/>
      <c r="P873" s="1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</row>
    <row r="874" spans="1:33" ht="15.6" x14ac:dyDescent="0.3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"/>
      <c r="N874" s="1"/>
      <c r="O874" s="1"/>
      <c r="P874" s="1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</row>
    <row r="875" spans="1:33" ht="15.6" x14ac:dyDescent="0.3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"/>
      <c r="N875" s="1"/>
      <c r="O875" s="1"/>
      <c r="P875" s="1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</row>
    <row r="876" spans="1:33" ht="15.6" x14ac:dyDescent="0.3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"/>
      <c r="N876" s="1"/>
      <c r="O876" s="1"/>
      <c r="P876" s="1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</row>
    <row r="877" spans="1:33" ht="15.6" x14ac:dyDescent="0.3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"/>
      <c r="N877" s="1"/>
      <c r="O877" s="1"/>
      <c r="P877" s="1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</row>
    <row r="878" spans="1:33" ht="15.6" x14ac:dyDescent="0.3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"/>
      <c r="N878" s="1"/>
      <c r="O878" s="1"/>
      <c r="P878" s="1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</row>
    <row r="879" spans="1:33" ht="15.6" x14ac:dyDescent="0.3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"/>
      <c r="N879" s="1"/>
      <c r="O879" s="1"/>
      <c r="P879" s="1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</row>
    <row r="880" spans="1:33" ht="15.6" x14ac:dyDescent="0.3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"/>
      <c r="N880" s="1"/>
      <c r="O880" s="1"/>
      <c r="P880" s="1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</row>
    <row r="881" spans="1:33" ht="15.6" x14ac:dyDescent="0.3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"/>
      <c r="N881" s="1"/>
      <c r="O881" s="1"/>
      <c r="P881" s="1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</row>
    <row r="882" spans="1:33" ht="15.6" x14ac:dyDescent="0.3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"/>
      <c r="N882" s="1"/>
      <c r="O882" s="1"/>
      <c r="P882" s="1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</row>
    <row r="883" spans="1:33" ht="15.6" x14ac:dyDescent="0.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"/>
      <c r="N883" s="1"/>
      <c r="O883" s="1"/>
      <c r="P883" s="1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</row>
    <row r="884" spans="1:33" ht="15.6" x14ac:dyDescent="0.3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"/>
      <c r="N884" s="1"/>
      <c r="O884" s="1"/>
      <c r="P884" s="1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</row>
    <row r="885" spans="1:33" ht="15.6" x14ac:dyDescent="0.3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"/>
      <c r="N885" s="1"/>
      <c r="O885" s="1"/>
      <c r="P885" s="1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</row>
    <row r="886" spans="1:33" ht="15.6" x14ac:dyDescent="0.3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"/>
      <c r="N886" s="1"/>
      <c r="O886" s="1"/>
      <c r="P886" s="1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</row>
    <row r="887" spans="1:33" ht="15.6" x14ac:dyDescent="0.3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"/>
      <c r="N887" s="1"/>
      <c r="O887" s="1"/>
      <c r="P887" s="1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</row>
    <row r="888" spans="1:33" ht="15.6" x14ac:dyDescent="0.3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"/>
      <c r="N888" s="1"/>
      <c r="O888" s="1"/>
      <c r="P888" s="1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</row>
    <row r="889" spans="1:33" ht="15.6" x14ac:dyDescent="0.3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"/>
      <c r="N889" s="1"/>
      <c r="O889" s="1"/>
      <c r="P889" s="1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</row>
    <row r="890" spans="1:33" ht="15.6" x14ac:dyDescent="0.3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"/>
      <c r="N890" s="1"/>
      <c r="O890" s="1"/>
      <c r="P890" s="1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</row>
    <row r="891" spans="1:33" ht="15.6" x14ac:dyDescent="0.3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"/>
      <c r="N891" s="1"/>
      <c r="O891" s="1"/>
      <c r="P891" s="1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</row>
    <row r="892" spans="1:33" ht="15.6" x14ac:dyDescent="0.3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"/>
      <c r="N892" s="1"/>
      <c r="O892" s="1"/>
      <c r="P892" s="1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</row>
    <row r="893" spans="1:33" ht="15.6" x14ac:dyDescent="0.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"/>
      <c r="N893" s="1"/>
      <c r="O893" s="1"/>
      <c r="P893" s="1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</row>
    <row r="894" spans="1:33" ht="15.6" x14ac:dyDescent="0.3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"/>
      <c r="N894" s="1"/>
      <c r="O894" s="1"/>
      <c r="P894" s="1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</row>
    <row r="895" spans="1:33" ht="15.6" x14ac:dyDescent="0.3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"/>
      <c r="N895" s="1"/>
      <c r="O895" s="1"/>
      <c r="P895" s="1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</row>
    <row r="896" spans="1:33" ht="15.6" x14ac:dyDescent="0.3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"/>
      <c r="N896" s="1"/>
      <c r="O896" s="1"/>
      <c r="P896" s="1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</row>
    <row r="897" spans="1:33" ht="15.6" x14ac:dyDescent="0.3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"/>
      <c r="N897" s="1"/>
      <c r="O897" s="1"/>
      <c r="P897" s="1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</row>
    <row r="898" spans="1:33" ht="15.6" x14ac:dyDescent="0.3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"/>
      <c r="N898" s="1"/>
      <c r="O898" s="1"/>
      <c r="P898" s="1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</row>
    <row r="899" spans="1:33" ht="15.6" x14ac:dyDescent="0.3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"/>
      <c r="N899" s="1"/>
      <c r="O899" s="1"/>
      <c r="P899" s="1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</row>
    <row r="900" spans="1:33" ht="15.6" x14ac:dyDescent="0.3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"/>
      <c r="N900" s="1"/>
      <c r="O900" s="1"/>
      <c r="P900" s="1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</row>
    <row r="901" spans="1:33" ht="15.6" x14ac:dyDescent="0.3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"/>
      <c r="N901" s="1"/>
      <c r="O901" s="1"/>
      <c r="P901" s="1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</row>
    <row r="902" spans="1:33" ht="15.6" x14ac:dyDescent="0.3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"/>
      <c r="N902" s="1"/>
      <c r="O902" s="1"/>
      <c r="P902" s="1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</row>
    <row r="903" spans="1:33" ht="15.6" x14ac:dyDescent="0.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"/>
      <c r="N903" s="1"/>
      <c r="O903" s="1"/>
      <c r="P903" s="1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</row>
    <row r="904" spans="1:33" ht="15.6" x14ac:dyDescent="0.3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"/>
      <c r="N904" s="1"/>
      <c r="O904" s="1"/>
      <c r="P904" s="1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</row>
    <row r="905" spans="1:33" ht="15.6" x14ac:dyDescent="0.3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"/>
      <c r="N905" s="1"/>
      <c r="O905" s="1"/>
      <c r="P905" s="1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</row>
    <row r="906" spans="1:33" ht="15.6" x14ac:dyDescent="0.3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"/>
      <c r="N906" s="1"/>
      <c r="O906" s="1"/>
      <c r="P906" s="1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</row>
    <row r="907" spans="1:33" ht="15.6" x14ac:dyDescent="0.3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"/>
      <c r="N907" s="1"/>
      <c r="O907" s="1"/>
      <c r="P907" s="1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</row>
    <row r="908" spans="1:33" ht="15.6" x14ac:dyDescent="0.3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"/>
      <c r="N908" s="1"/>
      <c r="O908" s="1"/>
      <c r="P908" s="1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</row>
    <row r="909" spans="1:33" ht="15.6" x14ac:dyDescent="0.3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"/>
      <c r="N909" s="1"/>
      <c r="O909" s="1"/>
      <c r="P909" s="1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</row>
    <row r="910" spans="1:33" ht="15.6" x14ac:dyDescent="0.3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"/>
      <c r="N910" s="1"/>
      <c r="O910" s="1"/>
      <c r="P910" s="1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</row>
    <row r="911" spans="1:33" ht="15.6" x14ac:dyDescent="0.3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"/>
      <c r="N911" s="1"/>
      <c r="O911" s="1"/>
      <c r="P911" s="1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</row>
    <row r="912" spans="1:33" ht="15.6" x14ac:dyDescent="0.3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"/>
      <c r="N912" s="1"/>
      <c r="O912" s="1"/>
      <c r="P912" s="1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</row>
    <row r="913" spans="1:33" ht="15.6" x14ac:dyDescent="0.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"/>
      <c r="N913" s="1"/>
      <c r="O913" s="1"/>
      <c r="P913" s="1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</row>
    <row r="914" spans="1:33" ht="15.6" x14ac:dyDescent="0.3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"/>
      <c r="N914" s="1"/>
      <c r="O914" s="1"/>
      <c r="P914" s="1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</row>
    <row r="915" spans="1:33" ht="15.6" x14ac:dyDescent="0.3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"/>
      <c r="N915" s="1"/>
      <c r="O915" s="1"/>
      <c r="P915" s="1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</row>
    <row r="916" spans="1:33" ht="15.6" x14ac:dyDescent="0.3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"/>
      <c r="N916" s="1"/>
      <c r="O916" s="1"/>
      <c r="P916" s="1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</row>
    <row r="917" spans="1:33" ht="15.6" x14ac:dyDescent="0.3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"/>
      <c r="N917" s="1"/>
      <c r="O917" s="1"/>
      <c r="P917" s="1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</row>
    <row r="918" spans="1:33" ht="15.6" x14ac:dyDescent="0.3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"/>
      <c r="N918" s="1"/>
      <c r="O918" s="1"/>
      <c r="P918" s="1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</row>
    <row r="919" spans="1:33" ht="15.6" x14ac:dyDescent="0.3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"/>
      <c r="N919" s="1"/>
      <c r="O919" s="1"/>
      <c r="P919" s="1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</row>
    <row r="920" spans="1:33" ht="15.6" x14ac:dyDescent="0.3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"/>
      <c r="N920" s="1"/>
      <c r="O920" s="1"/>
      <c r="P920" s="1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</row>
    <row r="921" spans="1:33" ht="15.6" x14ac:dyDescent="0.3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"/>
      <c r="N921" s="1"/>
      <c r="O921" s="1"/>
      <c r="P921" s="1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</row>
    <row r="922" spans="1:33" ht="15.6" x14ac:dyDescent="0.3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"/>
      <c r="N922" s="1"/>
      <c r="O922" s="1"/>
      <c r="P922" s="1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</row>
    <row r="923" spans="1:33" ht="15.6" x14ac:dyDescent="0.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"/>
      <c r="N923" s="1"/>
      <c r="O923" s="1"/>
      <c r="P923" s="1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</row>
    <row r="924" spans="1:33" ht="15.6" x14ac:dyDescent="0.3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"/>
      <c r="N924" s="1"/>
      <c r="O924" s="1"/>
      <c r="P924" s="1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</row>
    <row r="925" spans="1:33" ht="15.6" x14ac:dyDescent="0.3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"/>
      <c r="N925" s="1"/>
      <c r="O925" s="1"/>
      <c r="P925" s="1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</row>
    <row r="926" spans="1:33" ht="15.6" x14ac:dyDescent="0.3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"/>
      <c r="N926" s="1"/>
      <c r="O926" s="1"/>
      <c r="P926" s="1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</row>
    <row r="927" spans="1:33" ht="15.6" x14ac:dyDescent="0.3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"/>
      <c r="N927" s="1"/>
      <c r="O927" s="1"/>
      <c r="P927" s="1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</row>
    <row r="928" spans="1:33" ht="15.6" x14ac:dyDescent="0.3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"/>
      <c r="N928" s="1"/>
      <c r="O928" s="1"/>
      <c r="P928" s="1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</row>
    <row r="929" spans="1:33" ht="15.6" x14ac:dyDescent="0.3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"/>
      <c r="N929" s="1"/>
      <c r="O929" s="1"/>
      <c r="P929" s="1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</row>
    <row r="930" spans="1:33" ht="15.6" x14ac:dyDescent="0.3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"/>
      <c r="N930" s="1"/>
      <c r="O930" s="1"/>
      <c r="P930" s="1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</row>
    <row r="931" spans="1:33" ht="15.6" x14ac:dyDescent="0.3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"/>
      <c r="N931" s="1"/>
      <c r="O931" s="1"/>
      <c r="P931" s="1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</row>
    <row r="932" spans="1:33" ht="15.6" x14ac:dyDescent="0.3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"/>
      <c r="N932" s="1"/>
      <c r="O932" s="1"/>
      <c r="P932" s="1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</row>
    <row r="933" spans="1:33" ht="15.6" x14ac:dyDescent="0.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"/>
      <c r="N933" s="1"/>
      <c r="O933" s="1"/>
      <c r="P933" s="1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</row>
    <row r="934" spans="1:33" ht="15.6" x14ac:dyDescent="0.3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"/>
      <c r="N934" s="1"/>
      <c r="O934" s="1"/>
      <c r="P934" s="1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</row>
    <row r="935" spans="1:33" ht="15.6" x14ac:dyDescent="0.3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"/>
      <c r="N935" s="1"/>
      <c r="O935" s="1"/>
      <c r="P935" s="1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</row>
    <row r="936" spans="1:33" ht="15.6" x14ac:dyDescent="0.3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"/>
      <c r="N936" s="1"/>
      <c r="O936" s="1"/>
      <c r="P936" s="1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</row>
    <row r="937" spans="1:33" ht="15.6" x14ac:dyDescent="0.3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"/>
      <c r="N937" s="1"/>
      <c r="O937" s="1"/>
      <c r="P937" s="1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</row>
    <row r="938" spans="1:33" ht="15.6" x14ac:dyDescent="0.3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"/>
      <c r="N938" s="1"/>
      <c r="O938" s="1"/>
      <c r="P938" s="1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</row>
    <row r="939" spans="1:33" ht="15.6" x14ac:dyDescent="0.3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"/>
      <c r="N939" s="1"/>
      <c r="O939" s="1"/>
      <c r="P939" s="1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</row>
    <row r="940" spans="1:33" ht="15.6" x14ac:dyDescent="0.3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"/>
      <c r="N940" s="1"/>
      <c r="O940" s="1"/>
      <c r="P940" s="1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</row>
    <row r="941" spans="1:33" ht="15.6" x14ac:dyDescent="0.3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"/>
      <c r="N941" s="1"/>
      <c r="O941" s="1"/>
      <c r="P941" s="1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</row>
    <row r="942" spans="1:33" ht="15.6" x14ac:dyDescent="0.3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"/>
      <c r="N942" s="1"/>
      <c r="O942" s="1"/>
      <c r="P942" s="1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</row>
    <row r="943" spans="1:33" ht="15.6" x14ac:dyDescent="0.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"/>
      <c r="N943" s="1"/>
      <c r="O943" s="1"/>
      <c r="P943" s="1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</row>
    <row r="944" spans="1:33" ht="15.6" x14ac:dyDescent="0.3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"/>
      <c r="N944" s="1"/>
      <c r="O944" s="1"/>
      <c r="P944" s="1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</row>
    <row r="945" spans="1:33" ht="15.6" x14ac:dyDescent="0.3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"/>
      <c r="N945" s="1"/>
      <c r="O945" s="1"/>
      <c r="P945" s="1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</row>
    <row r="946" spans="1:33" ht="15.6" x14ac:dyDescent="0.3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"/>
      <c r="N946" s="1"/>
      <c r="O946" s="1"/>
      <c r="P946" s="1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</row>
    <row r="947" spans="1:33" ht="15.6" x14ac:dyDescent="0.3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"/>
      <c r="N947" s="1"/>
      <c r="O947" s="1"/>
      <c r="P947" s="1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</row>
    <row r="948" spans="1:33" ht="15.6" x14ac:dyDescent="0.3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"/>
      <c r="N948" s="1"/>
      <c r="O948" s="1"/>
      <c r="P948" s="1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</row>
    <row r="949" spans="1:33" ht="15.6" x14ac:dyDescent="0.3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"/>
      <c r="N949" s="1"/>
      <c r="O949" s="1"/>
      <c r="P949" s="1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</row>
    <row r="950" spans="1:33" ht="15.6" x14ac:dyDescent="0.3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"/>
      <c r="N950" s="1"/>
      <c r="O950" s="1"/>
      <c r="P950" s="1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</row>
    <row r="951" spans="1:33" ht="15.6" x14ac:dyDescent="0.3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"/>
      <c r="N951" s="1"/>
      <c r="O951" s="1"/>
      <c r="P951" s="1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</row>
    <row r="952" spans="1:33" ht="15.6" x14ac:dyDescent="0.3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"/>
      <c r="N952" s="1"/>
      <c r="O952" s="1"/>
      <c r="P952" s="1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</row>
    <row r="953" spans="1:33" ht="15.6" x14ac:dyDescent="0.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"/>
      <c r="N953" s="1"/>
      <c r="O953" s="1"/>
      <c r="P953" s="1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</row>
    <row r="954" spans="1:33" ht="15.6" x14ac:dyDescent="0.3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"/>
      <c r="N954" s="1"/>
      <c r="O954" s="1"/>
      <c r="P954" s="1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</row>
    <row r="955" spans="1:33" ht="15.6" x14ac:dyDescent="0.3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"/>
      <c r="N955" s="1"/>
      <c r="O955" s="1"/>
      <c r="P955" s="1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</row>
    <row r="956" spans="1:33" ht="15.6" x14ac:dyDescent="0.3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"/>
      <c r="N956" s="1"/>
      <c r="O956" s="1"/>
      <c r="P956" s="1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</row>
    <row r="957" spans="1:33" ht="15.6" x14ac:dyDescent="0.3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"/>
      <c r="N957" s="1"/>
      <c r="O957" s="1"/>
      <c r="P957" s="1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</row>
    <row r="958" spans="1:33" ht="15.6" x14ac:dyDescent="0.3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"/>
      <c r="N958" s="1"/>
      <c r="O958" s="1"/>
      <c r="P958" s="1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</row>
    <row r="959" spans="1:33" ht="15.6" x14ac:dyDescent="0.3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"/>
      <c r="N959" s="1"/>
      <c r="O959" s="1"/>
      <c r="P959" s="1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</row>
    <row r="960" spans="1:33" ht="15.6" x14ac:dyDescent="0.3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"/>
      <c r="N960" s="1"/>
      <c r="O960" s="1"/>
      <c r="P960" s="1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</row>
    <row r="961" spans="1:33" ht="15.6" x14ac:dyDescent="0.3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"/>
      <c r="N961" s="1"/>
      <c r="O961" s="1"/>
      <c r="P961" s="1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</row>
    <row r="962" spans="1:33" ht="15.6" x14ac:dyDescent="0.3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"/>
      <c r="N962" s="1"/>
      <c r="O962" s="1"/>
      <c r="P962" s="1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</row>
    <row r="963" spans="1:33" ht="15.6" x14ac:dyDescent="0.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"/>
      <c r="N963" s="1"/>
      <c r="O963" s="1"/>
      <c r="P963" s="1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</row>
    <row r="964" spans="1:33" ht="15.6" x14ac:dyDescent="0.3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"/>
      <c r="N964" s="1"/>
      <c r="O964" s="1"/>
      <c r="P964" s="1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</row>
    <row r="965" spans="1:33" ht="15.6" x14ac:dyDescent="0.3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"/>
      <c r="N965" s="1"/>
      <c r="O965" s="1"/>
      <c r="P965" s="1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</row>
    <row r="966" spans="1:33" ht="15.6" x14ac:dyDescent="0.3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"/>
      <c r="N966" s="1"/>
      <c r="O966" s="1"/>
      <c r="P966" s="1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</row>
    <row r="967" spans="1:33" ht="15.6" x14ac:dyDescent="0.3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"/>
      <c r="N967" s="1"/>
      <c r="O967" s="1"/>
      <c r="P967" s="1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</row>
    <row r="968" spans="1:33" ht="15.6" x14ac:dyDescent="0.3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"/>
      <c r="N968" s="1"/>
      <c r="O968" s="1"/>
      <c r="P968" s="1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</row>
    <row r="969" spans="1:33" ht="15.6" x14ac:dyDescent="0.3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"/>
      <c r="N969" s="1"/>
      <c r="O969" s="1"/>
      <c r="P969" s="1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</row>
    <row r="970" spans="1:33" ht="15.6" x14ac:dyDescent="0.3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"/>
      <c r="N970" s="1"/>
      <c r="O970" s="1"/>
      <c r="P970" s="1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</row>
    <row r="971" spans="1:33" ht="15.6" x14ac:dyDescent="0.3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"/>
      <c r="N971" s="1"/>
      <c r="O971" s="1"/>
      <c r="P971" s="1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</row>
    <row r="972" spans="1:33" ht="15.6" x14ac:dyDescent="0.3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"/>
      <c r="N972" s="1"/>
      <c r="O972" s="1"/>
      <c r="P972" s="1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</row>
    <row r="973" spans="1:33" ht="15.6" x14ac:dyDescent="0.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"/>
      <c r="N973" s="1"/>
      <c r="O973" s="1"/>
      <c r="P973" s="1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</row>
    <row r="974" spans="1:33" ht="15.6" x14ac:dyDescent="0.3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"/>
      <c r="N974" s="1"/>
      <c r="O974" s="1"/>
      <c r="P974" s="1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</row>
    <row r="975" spans="1:33" ht="15.6" x14ac:dyDescent="0.3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"/>
      <c r="N975" s="1"/>
      <c r="O975" s="1"/>
      <c r="P975" s="1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</row>
    <row r="976" spans="1:33" ht="15.6" x14ac:dyDescent="0.3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"/>
      <c r="N976" s="1"/>
      <c r="O976" s="1"/>
      <c r="P976" s="1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</row>
    <row r="977" spans="1:33" ht="15.6" x14ac:dyDescent="0.3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"/>
      <c r="N977" s="1"/>
      <c r="O977" s="1"/>
      <c r="P977" s="1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</row>
    <row r="978" spans="1:33" ht="15.6" x14ac:dyDescent="0.3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"/>
      <c r="N978" s="1"/>
      <c r="O978" s="1"/>
      <c r="P978" s="1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</row>
    <row r="979" spans="1:33" ht="15.6" x14ac:dyDescent="0.3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"/>
      <c r="N979" s="1"/>
      <c r="O979" s="1"/>
      <c r="P979" s="1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</row>
    <row r="980" spans="1:33" ht="15.6" x14ac:dyDescent="0.3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"/>
      <c r="N980" s="1"/>
      <c r="O980" s="1"/>
      <c r="P980" s="1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</row>
    <row r="981" spans="1:33" ht="15.6" x14ac:dyDescent="0.3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"/>
      <c r="N981" s="1"/>
      <c r="O981" s="1"/>
      <c r="P981" s="1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</row>
    <row r="982" spans="1:33" ht="15.6" x14ac:dyDescent="0.3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"/>
      <c r="N982" s="1"/>
      <c r="O982" s="1"/>
      <c r="P982" s="1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</row>
    <row r="983" spans="1:33" ht="15.6" x14ac:dyDescent="0.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"/>
      <c r="N983" s="1"/>
      <c r="O983" s="1"/>
      <c r="P983" s="1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</row>
    <row r="984" spans="1:33" ht="15.6" x14ac:dyDescent="0.3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"/>
      <c r="N984" s="1"/>
      <c r="O984" s="1"/>
      <c r="P984" s="1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</row>
    <row r="985" spans="1:33" ht="15.6" x14ac:dyDescent="0.3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"/>
      <c r="N985" s="1"/>
      <c r="O985" s="1"/>
      <c r="P985" s="1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</row>
    <row r="986" spans="1:33" ht="15.6" x14ac:dyDescent="0.3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"/>
      <c r="N986" s="1"/>
      <c r="O986" s="1"/>
      <c r="P986" s="1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</row>
    <row r="987" spans="1:33" ht="15.6" x14ac:dyDescent="0.3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"/>
      <c r="N987" s="1"/>
      <c r="O987" s="1"/>
      <c r="P987" s="1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</row>
    <row r="988" spans="1:33" ht="15.6" x14ac:dyDescent="0.3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"/>
      <c r="N988" s="1"/>
      <c r="O988" s="1"/>
      <c r="P988" s="1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</row>
    <row r="989" spans="1:33" ht="15.6" x14ac:dyDescent="0.3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"/>
      <c r="N989" s="1"/>
      <c r="O989" s="1"/>
      <c r="P989" s="1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</row>
    <row r="990" spans="1:33" ht="15.6" x14ac:dyDescent="0.3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"/>
      <c r="N990" s="1"/>
      <c r="O990" s="1"/>
      <c r="P990" s="1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</row>
    <row r="991" spans="1:33" ht="15.6" x14ac:dyDescent="0.3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"/>
      <c r="N991" s="1"/>
      <c r="O991" s="1"/>
      <c r="P991" s="1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</row>
    <row r="992" spans="1:33" ht="15.6" x14ac:dyDescent="0.3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"/>
      <c r="N992" s="1"/>
      <c r="O992" s="1"/>
      <c r="P992" s="1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</row>
    <row r="993" spans="1:33" ht="15.6" x14ac:dyDescent="0.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"/>
      <c r="N993" s="1"/>
      <c r="O993" s="1"/>
      <c r="P993" s="1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</row>
    <row r="994" spans="1:33" ht="15.6" x14ac:dyDescent="0.3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"/>
      <c r="N994" s="1"/>
      <c r="O994" s="1"/>
      <c r="P994" s="1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</row>
  </sheetData>
  <mergeCells count="79">
    <mergeCell ref="C27:C28"/>
    <mergeCell ref="D27:D28"/>
    <mergeCell ref="E27:E28"/>
    <mergeCell ref="F27:F28"/>
    <mergeCell ref="H27:H28"/>
    <mergeCell ref="I27:I28"/>
    <mergeCell ref="A18:B18"/>
    <mergeCell ref="A20:B20"/>
    <mergeCell ref="A21:B21"/>
    <mergeCell ref="A22:B22"/>
    <mergeCell ref="A24:B24"/>
    <mergeCell ref="A25:B26"/>
    <mergeCell ref="C25:C26"/>
    <mergeCell ref="D25:D26"/>
    <mergeCell ref="E25:E26"/>
    <mergeCell ref="F25:F26"/>
    <mergeCell ref="G25:G26"/>
    <mergeCell ref="H25:H26"/>
    <mergeCell ref="I25:I26"/>
    <mergeCell ref="A27:B28"/>
    <mergeCell ref="I32:I33"/>
    <mergeCell ref="J32:L33"/>
    <mergeCell ref="A32:B33"/>
    <mergeCell ref="A36:B38"/>
    <mergeCell ref="C36:D36"/>
    <mergeCell ref="E36:F36"/>
    <mergeCell ref="C37:D37"/>
    <mergeCell ref="E37:F37"/>
    <mergeCell ref="C38:D38"/>
    <mergeCell ref="E38:F38"/>
    <mergeCell ref="C32:C33"/>
    <mergeCell ref="D32:D33"/>
    <mergeCell ref="E32:E33"/>
    <mergeCell ref="F32:F33"/>
    <mergeCell ref="G32:G33"/>
    <mergeCell ref="H32:H33"/>
    <mergeCell ref="A35:D35"/>
    <mergeCell ref="A1:B1"/>
    <mergeCell ref="N1:P1"/>
    <mergeCell ref="A2:B2"/>
    <mergeCell ref="A3:B3"/>
    <mergeCell ref="A4:B4"/>
    <mergeCell ref="N4:P4"/>
    <mergeCell ref="A5:B5"/>
    <mergeCell ref="H12:L12"/>
    <mergeCell ref="H13:L14"/>
    <mergeCell ref="N13:N15"/>
    <mergeCell ref="O13:O15"/>
    <mergeCell ref="P13:P15"/>
    <mergeCell ref="H15:L15"/>
    <mergeCell ref="A6:B6"/>
    <mergeCell ref="A7:B7"/>
    <mergeCell ref="A8:B8"/>
    <mergeCell ref="A9:L9"/>
    <mergeCell ref="A10:B10"/>
    <mergeCell ref="H10:L10"/>
    <mergeCell ref="H11:L11"/>
    <mergeCell ref="A11:B11"/>
    <mergeCell ref="A12:B12"/>
    <mergeCell ref="C13:C15"/>
    <mergeCell ref="D13:D15"/>
    <mergeCell ref="E13:E15"/>
    <mergeCell ref="F13:F15"/>
    <mergeCell ref="J25:L26"/>
    <mergeCell ref="J27:L28"/>
    <mergeCell ref="J24:L24"/>
    <mergeCell ref="A13:B15"/>
    <mergeCell ref="A16:L16"/>
    <mergeCell ref="A17:B17"/>
    <mergeCell ref="C17:D17"/>
    <mergeCell ref="H17:L17"/>
    <mergeCell ref="C18:D18"/>
    <mergeCell ref="H18:L18"/>
    <mergeCell ref="G13:G15"/>
    <mergeCell ref="J20:L20"/>
    <mergeCell ref="J21:L21"/>
    <mergeCell ref="J22:L22"/>
    <mergeCell ref="A23:L23"/>
    <mergeCell ref="G27:G28"/>
  </mergeCells>
  <hyperlinks>
    <hyperlink ref="Q21" r:id="rId1" xr:uid="{00000000-0004-0000-0100-00000000000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Instruments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Green, Misty L. (LARC-B704)[LAMPS 2]</cp:lastModifiedBy>
  <dcterms:created xsi:type="dcterms:W3CDTF">2020-08-27T11:05:00Z</dcterms:created>
  <dcterms:modified xsi:type="dcterms:W3CDTF">2021-09-13T15:09:00Z</dcterms:modified>
</cp:coreProperties>
</file>